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PAS MOOC\UA_Subtitle\xls\"/>
    </mc:Choice>
  </mc:AlternateContent>
  <bookViews>
    <workbookView xWindow="0" yWindow="0" windowWidth="20490" windowHeight="7755"/>
  </bookViews>
  <sheets>
    <sheet name="Tabelle1" sheetId="1" r:id="rId1"/>
  </sheets>
  <externalReferences>
    <externalReference r:id="rId2"/>
    <externalReference r:id="rId3"/>
  </externalReferences>
  <definedNames>
    <definedName name="Curr">[1]МД!$S$1</definedName>
    <definedName name="ProdUnit">Tabelle1!$T$9</definedName>
    <definedName name="Unit">[1]МД!$N$1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N33" i="1"/>
  <c r="P33" i="1" s="1"/>
  <c r="J33" i="1"/>
  <c r="A33" i="1"/>
  <c r="N32" i="1"/>
  <c r="P32" i="1" s="1"/>
  <c r="J32" i="1"/>
  <c r="A32" i="1"/>
  <c r="K31" i="1"/>
  <c r="H31" i="1"/>
  <c r="N31" i="1" s="1"/>
  <c r="A31" i="1"/>
  <c r="L30" i="1"/>
  <c r="L31" i="1" s="1"/>
  <c r="I30" i="1"/>
  <c r="I31" i="1" s="1"/>
  <c r="H30" i="1"/>
  <c r="A30" i="1"/>
  <c r="L29" i="1"/>
  <c r="H29" i="1"/>
  <c r="A29" i="1"/>
  <c r="L28" i="1"/>
  <c r="H28" i="1"/>
  <c r="A28" i="1"/>
  <c r="N27" i="1"/>
  <c r="P27" i="1" s="1"/>
  <c r="K27" i="1"/>
  <c r="H27" i="1"/>
  <c r="G27" i="1"/>
  <c r="A27" i="1"/>
  <c r="L26" i="1"/>
  <c r="I26" i="1"/>
  <c r="G26" i="1"/>
  <c r="F26" i="1"/>
  <c r="L6" i="1" s="1"/>
  <c r="A26" i="1"/>
  <c r="N25" i="1"/>
  <c r="A25" i="1"/>
  <c r="A24" i="1"/>
  <c r="N23" i="1"/>
  <c r="O23" i="1" s="1"/>
  <c r="I23" i="1"/>
  <c r="A23" i="1"/>
  <c r="K22" i="1"/>
  <c r="N22" i="1" s="1"/>
  <c r="I22" i="1"/>
  <c r="A22" i="1"/>
  <c r="I21" i="1"/>
  <c r="A21" i="1"/>
  <c r="A20" i="1"/>
  <c r="A19" i="1"/>
  <c r="L18" i="1"/>
  <c r="L19" i="1" s="1"/>
  <c r="I18" i="1"/>
  <c r="I19" i="1" s="1"/>
  <c r="A18" i="1"/>
  <c r="A17" i="1"/>
  <c r="L16" i="1"/>
  <c r="A16" i="1"/>
  <c r="L15" i="1"/>
  <c r="A15" i="1"/>
  <c r="A14" i="1"/>
  <c r="A13" i="1"/>
  <c r="A12" i="1"/>
  <c r="P11" i="1"/>
  <c r="O11" i="1"/>
  <c r="A11" i="1"/>
  <c r="A10" i="1"/>
  <c r="A9" i="1"/>
  <c r="A8" i="1"/>
  <c r="S7" i="1"/>
  <c r="P7" i="1"/>
  <c r="K21" i="1" s="1"/>
  <c r="N21" i="1" s="1"/>
  <c r="O21" i="1" s="1"/>
  <c r="F7" i="1"/>
  <c r="E7" i="1"/>
  <c r="N13" i="1" s="1"/>
  <c r="C7" i="1"/>
  <c r="A7" i="1"/>
  <c r="M6" i="1"/>
  <c r="F6" i="1"/>
  <c r="A6" i="1"/>
  <c r="T5" i="1"/>
  <c r="M5" i="1"/>
  <c r="L5" i="1"/>
  <c r="K16" i="1" s="1"/>
  <c r="N16" i="1" s="1"/>
  <c r="F5" i="1"/>
  <c r="E5" i="1"/>
  <c r="A5" i="1"/>
  <c r="P4" i="1"/>
  <c r="K30" i="1" s="1"/>
  <c r="M4" i="1"/>
  <c r="F4" i="1"/>
  <c r="E4" i="1"/>
  <c r="A4" i="1"/>
  <c r="S3" i="1"/>
  <c r="S4" i="1" s="1"/>
  <c r="L3" i="1"/>
  <c r="F3" i="1"/>
  <c r="E3" i="1"/>
  <c r="A3" i="1"/>
  <c r="A2" i="1"/>
  <c r="J1" i="1"/>
  <c r="A1" i="1"/>
  <c r="P5" i="1" l="1"/>
  <c r="R5" i="1" s="1"/>
  <c r="O27" i="1"/>
  <c r="R4" i="1"/>
  <c r="R7" i="1"/>
  <c r="O12" i="1"/>
  <c r="O14" i="1" s="1"/>
  <c r="K15" i="1"/>
  <c r="N15" i="1" s="1"/>
  <c r="O15" i="1" s="1"/>
  <c r="P3" i="1"/>
  <c r="R3" i="1" s="1"/>
  <c r="T4" i="1" s="1"/>
  <c r="P6" i="1"/>
  <c r="R6" i="1" s="1"/>
  <c r="T6" i="1" s="1"/>
  <c r="K29" i="1"/>
  <c r="N29" i="1" s="1"/>
  <c r="O22" i="1"/>
  <c r="P22" i="1"/>
  <c r="N14" i="1"/>
  <c r="O13" i="1"/>
  <c r="P13" i="1"/>
  <c r="O16" i="1"/>
  <c r="P16" i="1"/>
  <c r="N30" i="1"/>
  <c r="O30" i="1" s="1"/>
  <c r="P31" i="1"/>
  <c r="O31" i="1"/>
  <c r="N26" i="1"/>
  <c r="K19" i="1"/>
  <c r="N19" i="1" s="1"/>
  <c r="O32" i="1"/>
  <c r="O33" i="1"/>
  <c r="K18" i="1" l="1"/>
  <c r="N18" i="1" s="1"/>
  <c r="O18" i="1" s="1"/>
  <c r="U4" i="1"/>
  <c r="P12" i="1"/>
  <c r="N17" i="1"/>
  <c r="K28" i="1"/>
  <c r="N28" i="1" s="1"/>
  <c r="O28" i="1" s="1"/>
  <c r="P19" i="1"/>
  <c r="O19" i="1"/>
  <c r="P29" i="1"/>
  <c r="O29" i="1"/>
  <c r="P26" i="1"/>
  <c r="O26" i="1"/>
  <c r="P14" i="1"/>
  <c r="P17" i="1"/>
  <c r="N20" i="1"/>
  <c r="N24" i="1" s="1"/>
  <c r="N34" i="1" s="1"/>
  <c r="O17" i="1"/>
  <c r="O20" i="1" s="1"/>
  <c r="O24" i="1" s="1"/>
  <c r="P20" i="1" l="1"/>
  <c r="P24" i="1" s="1"/>
  <c r="P34" i="1" s="1"/>
  <c r="O34" i="1"/>
</calcChain>
</file>

<file path=xl/sharedStrings.xml><?xml version="1.0" encoding="utf-8"?>
<sst xmlns="http://schemas.openxmlformats.org/spreadsheetml/2006/main" count="92" uniqueCount="62">
  <si>
    <t>Розрахунок загальних витрат, чистого прибутку, прибутку</t>
  </si>
  <si>
    <t>&lt; Таблиця 4 &gt;</t>
  </si>
  <si>
    <t>Використання виробничих ресурсів</t>
  </si>
  <si>
    <t>Частка залуч., %</t>
  </si>
  <si>
    <t>Частка власн., %</t>
  </si>
  <si>
    <t>Затрати в середньому</t>
  </si>
  <si>
    <t>Урожайність</t>
  </si>
  <si>
    <t>Затрати праці</t>
  </si>
  <si>
    <t>люд.-год.</t>
  </si>
  <si>
    <t>Сер зваж..</t>
  </si>
  <si>
    <t>Ціна реалізації</t>
  </si>
  <si>
    <t xml:space="preserve"> </t>
  </si>
  <si>
    <t>Загальні роботи</t>
  </si>
  <si>
    <t>Субсидії</t>
  </si>
  <si>
    <t>Оборотні засоби</t>
  </si>
  <si>
    <t>Інша побічна продукція</t>
  </si>
  <si>
    <t>Основні засоби</t>
  </si>
  <si>
    <t>Посівна площа</t>
  </si>
  <si>
    <t>га</t>
  </si>
  <si>
    <t>Статті витрат</t>
  </si>
  <si>
    <t>Загальна сума</t>
  </si>
  <si>
    <t>Підприємниц</t>
  </si>
  <si>
    <t>Прибуток</t>
  </si>
  <si>
    <t>Один. виміру</t>
  </si>
  <si>
    <t>ц</t>
  </si>
  <si>
    <t>витрат</t>
  </si>
  <si>
    <t>доход</t>
  </si>
  <si>
    <t>грн/га</t>
  </si>
  <si>
    <t>–</t>
  </si>
  <si>
    <t>Пропорційно-змінні витрати (із табл. 1)</t>
  </si>
  <si>
    <t>=</t>
  </si>
  <si>
    <t>Змінні витрати (із розрах марж дох) / Маржин. доход (по практичному методу)</t>
  </si>
  <si>
    <t>Оборотний капітал:</t>
  </si>
  <si>
    <t>відс. ставка на власн. капітал</t>
  </si>
  <si>
    <t>×</t>
  </si>
  <si>
    <t>–-</t>
  </si>
  <si>
    <t>відс. ставка на залучен. капітал</t>
  </si>
  <si>
    <t>Змінні витрати І / Маржинальний доход І</t>
  </si>
  <si>
    <t>Затрати парці:</t>
  </si>
  <si>
    <t>витрати ЗП сімейної роб сили</t>
  </si>
  <si>
    <t>витрати ЗП найманої роб сили</t>
  </si>
  <si>
    <t>Змінні витрати ІІ / Маржинальний доход ІІ</t>
  </si>
  <si>
    <t>Земля:</t>
  </si>
  <si>
    <t>альт. оренд. ставка на власну землю</t>
  </si>
  <si>
    <t>оренда землі</t>
  </si>
  <si>
    <t>Інші альтернативні витрати</t>
  </si>
  <si>
    <t>Змінні витрати ІІІ / Маржинальний доход ІІІ</t>
  </si>
  <si>
    <t>Постійні і накладні витрати</t>
  </si>
  <si>
    <t>Техніка:</t>
  </si>
  <si>
    <t>Ва-ть придб.</t>
  </si>
  <si>
    <t>Аморт</t>
  </si>
  <si>
    <t>Інші</t>
  </si>
  <si>
    <t>Будинки:</t>
  </si>
  <si>
    <t>Основний капітал:</t>
  </si>
  <si>
    <t>Загальні витрати:</t>
  </si>
  <si>
    <t>витрати ОП сімейної роб сили</t>
  </si>
  <si>
    <t>витрати ОП найманої роб сили</t>
  </si>
  <si>
    <t>Інші постійні спеціальні витрати (профс. внески і т.д.)</t>
  </si>
  <si>
    <t>Часткові накладні витрати (без врах витрат на ОП)</t>
  </si>
  <si>
    <t>Сукупні витрати/Підприємницький доход/Прибуток</t>
  </si>
  <si>
    <t>*робоча сила</t>
  </si>
  <si>
    <t>Виручка від реалізації ( основна прод.+ побічна прод., супутня прод., субсидії)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</si>
</sst>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#,##0.00;\-#,##0.00;;@"/>
    <numFmt numFmtId="165" formatCode="0%\ "/>
    <numFmt numFmtId="166" formatCode="0%\ ;\-0%\ ;;"/>
    <numFmt numFmtId="167" formatCode="0.0%"/>
    <numFmt numFmtId="168" formatCode="0.0"/>
    <numFmt numFmtId="169" formatCode="0_)"/>
    <numFmt numFmtId="170" formatCode="0.0_)"/>
    <numFmt numFmtId="171" formatCode="0.00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u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485"/>
        <bgColor rgb="FF000000"/>
      </patternFill>
    </fill>
  </fills>
  <borders count="7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dotted">
        <color indexed="64"/>
      </left>
      <right style="thin">
        <color rgb="FF000000"/>
      </right>
      <top style="medium">
        <color rgb="FFFF0000"/>
      </top>
      <bottom/>
      <diagonal/>
    </border>
    <border>
      <left style="thin">
        <color rgb="FF000000"/>
      </left>
      <right style="thin">
        <color rgb="FF000000"/>
      </right>
      <top style="medium">
        <color rgb="FFFF0000"/>
      </top>
      <bottom/>
      <diagonal/>
    </border>
    <border>
      <left style="thin">
        <color rgb="FF000000"/>
      </left>
      <right style="medium">
        <color rgb="FFFF0000"/>
      </right>
      <top style="medium">
        <color rgb="FFFF0000"/>
      </top>
      <bottom/>
      <diagonal/>
    </border>
    <border>
      <left style="dotted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FF0000"/>
      </right>
      <top/>
      <bottom/>
      <diagonal/>
    </border>
    <border>
      <left style="dotted">
        <color indexed="64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medium">
        <color rgb="FFFF0000"/>
      </right>
      <top/>
      <bottom style="double">
        <color indexed="64"/>
      </bottom>
      <diagonal/>
    </border>
    <border>
      <left style="dotted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FF0000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dotted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FF0000"/>
      </right>
      <top/>
      <bottom style="hair">
        <color rgb="FF000000"/>
      </bottom>
      <diagonal/>
    </border>
    <border>
      <left style="medium">
        <color rgb="FFFF0000"/>
      </left>
      <right/>
      <top style="hair">
        <color rgb="FF000000"/>
      </top>
      <bottom style="thin">
        <color indexed="64"/>
      </bottom>
      <diagonal/>
    </border>
    <border>
      <left style="dotted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FF0000"/>
      </right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FF0000"/>
      </right>
      <top style="hair">
        <color rgb="FF000000"/>
      </top>
      <bottom style="hair">
        <color rgb="FF000000"/>
      </bottom>
      <diagonal/>
    </border>
    <border>
      <left style="medium">
        <color rgb="FFFF0000"/>
      </left>
      <right/>
      <top/>
      <bottom style="hair">
        <color rgb="FF000000"/>
      </bottom>
      <diagonal/>
    </border>
    <border>
      <left style="dotted">
        <color rgb="FF000000"/>
      </left>
      <right style="thin">
        <color rgb="FF000000"/>
      </right>
      <top/>
      <bottom/>
      <diagonal/>
    </border>
    <border>
      <left style="medium">
        <color rgb="FFFF0000"/>
      </left>
      <right/>
      <top style="hair">
        <color rgb="FF000000"/>
      </top>
      <bottom/>
      <diagonal/>
    </border>
    <border>
      <left style="dotted">
        <color rgb="FF000000"/>
      </left>
      <right style="thin">
        <color rgb="FF000000"/>
      </right>
      <top/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FF0000"/>
      </bottom>
      <diagonal/>
    </border>
    <border>
      <left style="thin">
        <color rgb="FF000000"/>
      </left>
      <right style="medium">
        <color rgb="FFFF0000"/>
      </right>
      <top/>
      <bottom style="medium">
        <color rgb="FFFF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 applyFill="0" applyBorder="0" applyProtection="0"/>
    <xf numFmtId="0" fontId="7" fillId="0" borderId="0"/>
  </cellStyleXfs>
  <cellXfs count="184">
    <xf numFmtId="0" fontId="0" fillId="0" borderId="0" xfId="0"/>
    <xf numFmtId="0" fontId="2" fillId="2" borderId="34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/>
    <xf numFmtId="0" fontId="8" fillId="2" borderId="0" xfId="3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6" fillId="2" borderId="2" xfId="4" applyFont="1" applyFill="1" applyBorder="1" applyAlignment="1">
      <alignment horizontal="centerContinuous"/>
    </xf>
    <xf numFmtId="0" fontId="6" fillId="2" borderId="3" xfId="4" applyFont="1" applyFill="1" applyBorder="1" applyAlignment="1">
      <alignment horizontal="centerContinuous"/>
    </xf>
    <xf numFmtId="0" fontId="6" fillId="2" borderId="35" xfId="0" applyFont="1" applyFill="1" applyBorder="1" applyAlignment="1">
      <alignment horizontal="left"/>
    </xf>
    <xf numFmtId="0" fontId="6" fillId="2" borderId="36" xfId="0" applyFont="1" applyFill="1" applyBorder="1"/>
    <xf numFmtId="0" fontId="6" fillId="2" borderId="37" xfId="0" applyFont="1" applyFill="1" applyBorder="1" applyAlignment="1">
      <alignment horizontal="left"/>
    </xf>
    <xf numFmtId="0" fontId="6" fillId="2" borderId="4" xfId="0" applyFont="1" applyFill="1" applyBorder="1"/>
    <xf numFmtId="0" fontId="6" fillId="2" borderId="5" xfId="0" applyFont="1" applyFill="1" applyBorder="1"/>
    <xf numFmtId="164" fontId="6" fillId="2" borderId="5" xfId="0" applyNumberFormat="1" applyFont="1" applyFill="1" applyBorder="1"/>
    <xf numFmtId="4" fontId="6" fillId="2" borderId="6" xfId="0" applyNumberFormat="1" applyFont="1" applyFill="1" applyBorder="1"/>
    <xf numFmtId="166" fontId="6" fillId="2" borderId="8" xfId="2" applyNumberFormat="1" applyFont="1" applyFill="1" applyBorder="1"/>
    <xf numFmtId="2" fontId="6" fillId="2" borderId="4" xfId="4" applyNumberFormat="1" applyFont="1" applyFill="1" applyBorder="1"/>
    <xf numFmtId="2" fontId="6" fillId="2" borderId="6" xfId="4" applyNumberFormat="1" applyFont="1" applyFill="1" applyBorder="1"/>
    <xf numFmtId="2" fontId="6" fillId="2" borderId="9" xfId="4" applyNumberFormat="1" applyFont="1" applyFill="1" applyBorder="1" applyAlignment="1">
      <alignment horizontal="center"/>
    </xf>
    <xf numFmtId="0" fontId="6" fillId="2" borderId="38" xfId="0" applyFont="1" applyFill="1" applyBorder="1" applyAlignment="1">
      <alignment horizontal="left"/>
    </xf>
    <xf numFmtId="0" fontId="6" fillId="2" borderId="39" xfId="0" applyFont="1" applyFill="1" applyBorder="1"/>
    <xf numFmtId="0" fontId="6" fillId="2" borderId="40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164" fontId="6" fillId="2" borderId="11" xfId="0" applyNumberFormat="1" applyFont="1" applyFill="1" applyBorder="1" applyProtection="1">
      <protection locked="0"/>
    </xf>
    <xf numFmtId="3" fontId="6" fillId="2" borderId="12" xfId="0" applyNumberFormat="1" applyFont="1" applyFill="1" applyBorder="1"/>
    <xf numFmtId="166" fontId="6" fillId="2" borderId="14" xfId="2" applyNumberFormat="1" applyFont="1" applyFill="1" applyBorder="1"/>
    <xf numFmtId="2" fontId="6" fillId="2" borderId="15" xfId="4" applyNumberFormat="1" applyFont="1" applyFill="1" applyBorder="1"/>
    <xf numFmtId="2" fontId="6" fillId="2" borderId="16" xfId="4" applyNumberFormat="1" applyFont="1" applyFill="1" applyBorder="1"/>
    <xf numFmtId="2" fontId="6" fillId="2" borderId="17" xfId="4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164" fontId="6" fillId="2" borderId="11" xfId="0" applyNumberFormat="1" applyFont="1" applyFill="1" applyBorder="1"/>
    <xf numFmtId="10" fontId="6" fillId="2" borderId="4" xfId="2" applyNumberFormat="1" applyFont="1" applyFill="1" applyBorder="1"/>
    <xf numFmtId="10" fontId="6" fillId="2" borderId="6" xfId="2" applyNumberFormat="1" applyFont="1" applyFill="1" applyBorder="1"/>
    <xf numFmtId="0" fontId="6" fillId="2" borderId="18" xfId="0" applyFont="1" applyFill="1" applyBorder="1" applyAlignment="1">
      <alignment horizontal="left"/>
    </xf>
    <xf numFmtId="0" fontId="6" fillId="2" borderId="19" xfId="0" applyFont="1" applyFill="1" applyBorder="1"/>
    <xf numFmtId="0" fontId="6" fillId="2" borderId="20" xfId="0" applyFont="1" applyFill="1" applyBorder="1"/>
    <xf numFmtId="0" fontId="6" fillId="2" borderId="10" xfId="0" applyFont="1" applyFill="1" applyBorder="1" applyAlignment="1">
      <alignment horizontal="left"/>
    </xf>
    <xf numFmtId="10" fontId="6" fillId="2" borderId="18" xfId="2" applyNumberFormat="1" applyFont="1" applyFill="1" applyBorder="1"/>
    <xf numFmtId="10" fontId="6" fillId="2" borderId="20" xfId="2" applyNumberFormat="1" applyFont="1" applyFill="1" applyBorder="1"/>
    <xf numFmtId="10" fontId="6" fillId="2" borderId="21" xfId="2" applyNumberFormat="1" applyFont="1" applyFill="1" applyBorder="1" applyAlignment="1">
      <alignment horizontal="center"/>
    </xf>
    <xf numFmtId="0" fontId="6" fillId="2" borderId="22" xfId="0" applyFont="1" applyFill="1" applyBorder="1"/>
    <xf numFmtId="0" fontId="6" fillId="2" borderId="21" xfId="0" applyFont="1" applyFill="1" applyBorder="1" applyAlignment="1">
      <alignment horizontal="left"/>
    </xf>
    <xf numFmtId="0" fontId="6" fillId="2" borderId="18" xfId="4" applyFont="1" applyFill="1" applyBorder="1"/>
    <xf numFmtId="164" fontId="6" fillId="2" borderId="19" xfId="0" applyNumberFormat="1" applyFont="1" applyFill="1" applyBorder="1" applyProtection="1">
      <protection locked="0"/>
    </xf>
    <xf numFmtId="3" fontId="6" fillId="2" borderId="20" xfId="0" applyNumberFormat="1" applyFont="1" applyFill="1" applyBorder="1"/>
    <xf numFmtId="166" fontId="6" fillId="2" borderId="24" xfId="2" applyNumberFormat="1" applyFont="1" applyFill="1" applyBorder="1"/>
    <xf numFmtId="2" fontId="6" fillId="2" borderId="25" xfId="4" applyNumberFormat="1" applyFont="1" applyFill="1" applyBorder="1"/>
    <xf numFmtId="2" fontId="6" fillId="2" borderId="21" xfId="4" applyNumberFormat="1" applyFont="1" applyFill="1" applyBorder="1"/>
    <xf numFmtId="3" fontId="6" fillId="2" borderId="0" xfId="0" applyNumberFormat="1" applyFont="1" applyFill="1" applyBorder="1"/>
    <xf numFmtId="0" fontId="8" fillId="2" borderId="26" xfId="0" applyFont="1" applyFill="1" applyBorder="1" applyAlignment="1">
      <alignment horizontal="centerContinuous"/>
    </xf>
    <xf numFmtId="0" fontId="8" fillId="2" borderId="27" xfId="0" applyFont="1" applyFill="1" applyBorder="1" applyAlignment="1">
      <alignment horizontal="centerContinuous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6" fillId="2" borderId="0" xfId="5" applyFont="1" applyFill="1" applyBorder="1"/>
    <xf numFmtId="0" fontId="6" fillId="3" borderId="0" xfId="5" applyFont="1" applyFill="1" applyBorder="1"/>
    <xf numFmtId="0" fontId="8" fillId="2" borderId="28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8" fillId="2" borderId="4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Continuous"/>
    </xf>
    <xf numFmtId="0" fontId="8" fillId="2" borderId="30" xfId="0" applyFont="1" applyFill="1" applyBorder="1" applyAlignment="1">
      <alignment horizontal="centerContinuous"/>
    </xf>
    <xf numFmtId="0" fontId="6" fillId="2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left"/>
    </xf>
    <xf numFmtId="164" fontId="6" fillId="2" borderId="50" xfId="0" applyNumberFormat="1" applyFont="1" applyFill="1" applyBorder="1" applyAlignment="1">
      <alignment horizontal="center"/>
    </xf>
    <xf numFmtId="164" fontId="6" fillId="2" borderId="51" xfId="0" applyNumberFormat="1" applyFont="1" applyFill="1" applyBorder="1" applyAlignment="1"/>
    <xf numFmtId="164" fontId="6" fillId="2" borderId="52" xfId="0" applyNumberFormat="1" applyFont="1" applyFill="1" applyBorder="1" applyAlignment="1"/>
    <xf numFmtId="164" fontId="6" fillId="2" borderId="0" xfId="0" applyNumberFormat="1" applyFont="1" applyFill="1" applyBorder="1" applyAlignment="1"/>
    <xf numFmtId="0" fontId="6" fillId="2" borderId="28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left"/>
    </xf>
    <xf numFmtId="0" fontId="6" fillId="2" borderId="53" xfId="0" applyFont="1" applyFill="1" applyBorder="1"/>
    <xf numFmtId="49" fontId="10" fillId="2" borderId="53" xfId="0" applyNumberFormat="1" applyFont="1" applyFill="1" applyBorder="1"/>
    <xf numFmtId="164" fontId="6" fillId="2" borderId="54" xfId="0" applyNumberFormat="1" applyFont="1" applyFill="1" applyBorder="1" applyProtection="1"/>
    <xf numFmtId="164" fontId="6" fillId="2" borderId="55" xfId="0" applyNumberFormat="1" applyFont="1" applyFill="1" applyBorder="1" applyProtection="1"/>
    <xf numFmtId="164" fontId="6" fillId="2" borderId="56" xfId="0" applyNumberFormat="1" applyFont="1" applyFill="1" applyBorder="1" applyProtection="1"/>
    <xf numFmtId="164" fontId="6" fillId="2" borderId="0" xfId="0" applyNumberFormat="1" applyFont="1" applyFill="1" applyBorder="1" applyProtection="1"/>
    <xf numFmtId="0" fontId="8" fillId="2" borderId="57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left"/>
    </xf>
    <xf numFmtId="0" fontId="8" fillId="2" borderId="39" xfId="0" applyFont="1" applyFill="1" applyBorder="1"/>
    <xf numFmtId="164" fontId="8" fillId="2" borderId="58" xfId="0" applyNumberFormat="1" applyFont="1" applyFill="1" applyBorder="1" applyProtection="1"/>
    <xf numFmtId="164" fontId="8" fillId="2" borderId="59" xfId="0" applyNumberFormat="1" applyFont="1" applyFill="1" applyBorder="1" applyProtection="1"/>
    <xf numFmtId="164" fontId="8" fillId="2" borderId="60" xfId="0" applyNumberFormat="1" applyFont="1" applyFill="1" applyBorder="1" applyProtection="1"/>
    <xf numFmtId="164" fontId="8" fillId="2" borderId="0" xfId="0" applyNumberFormat="1" applyFont="1" applyFill="1" applyBorder="1" applyProtection="1"/>
    <xf numFmtId="0" fontId="6" fillId="2" borderId="61" xfId="0" applyFont="1" applyFill="1" applyBorder="1" applyAlignment="1">
      <alignment horizontal="left"/>
    </xf>
    <xf numFmtId="0" fontId="6" fillId="2" borderId="62" xfId="0" applyFont="1" applyFill="1" applyBorder="1"/>
    <xf numFmtId="0" fontId="6" fillId="2" borderId="62" xfId="0" applyFont="1" applyFill="1" applyBorder="1" applyAlignment="1"/>
    <xf numFmtId="0" fontId="6" fillId="2" borderId="62" xfId="0" applyFont="1" applyFill="1" applyBorder="1" applyAlignment="1">
      <alignment horizontal="right"/>
    </xf>
    <xf numFmtId="0" fontId="6" fillId="2" borderId="62" xfId="0" applyFont="1" applyFill="1" applyBorder="1" applyAlignment="1">
      <alignment horizontal="center"/>
    </xf>
    <xf numFmtId="164" fontId="6" fillId="2" borderId="62" xfId="1" applyNumberFormat="1" applyFont="1" applyFill="1" applyBorder="1" applyAlignment="1"/>
    <xf numFmtId="164" fontId="6" fillId="2" borderId="63" xfId="0" applyNumberFormat="1" applyFont="1" applyFill="1" applyBorder="1" applyProtection="1"/>
    <xf numFmtId="164" fontId="6" fillId="2" borderId="64" xfId="0" applyNumberFormat="1" applyFont="1" applyFill="1" applyBorder="1" applyProtection="1"/>
    <xf numFmtId="164" fontId="6" fillId="2" borderId="65" xfId="0" applyNumberFormat="1" applyFont="1" applyFill="1" applyBorder="1" applyAlignment="1" applyProtection="1">
      <alignment horizontal="right"/>
    </xf>
    <xf numFmtId="164" fontId="6" fillId="2" borderId="0" xfId="0" applyNumberFormat="1" applyFont="1" applyFill="1" applyBorder="1" applyAlignment="1" applyProtection="1">
      <alignment horizontal="right"/>
    </xf>
    <xf numFmtId="0" fontId="6" fillId="2" borderId="66" xfId="0" applyFont="1" applyFill="1" applyBorder="1" applyAlignment="1">
      <alignment horizontal="center"/>
    </xf>
    <xf numFmtId="0" fontId="6" fillId="2" borderId="62" xfId="0" quotePrefix="1" applyFont="1" applyFill="1" applyBorder="1" applyAlignment="1">
      <alignment horizontal="left"/>
    </xf>
    <xf numFmtId="164" fontId="6" fillId="2" borderId="62" xfId="0" applyNumberFormat="1" applyFont="1" applyFill="1" applyBorder="1" applyAlignment="1"/>
    <xf numFmtId="164" fontId="6" fillId="2" borderId="65" xfId="0" applyNumberFormat="1" applyFont="1" applyFill="1" applyBorder="1" applyProtection="1"/>
    <xf numFmtId="0" fontId="8" fillId="2" borderId="39" xfId="0" applyFont="1" applyFill="1" applyBorder="1" applyAlignment="1"/>
    <xf numFmtId="0" fontId="8" fillId="2" borderId="39" xfId="0" applyFont="1" applyFill="1" applyBorder="1" applyAlignment="1">
      <alignment horizontal="center"/>
    </xf>
    <xf numFmtId="0" fontId="6" fillId="2" borderId="39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6" fillId="2" borderId="53" xfId="0" quotePrefix="1" applyFont="1" applyFill="1" applyBorder="1" applyAlignment="1">
      <alignment horizontal="left"/>
    </xf>
    <xf numFmtId="0" fontId="6" fillId="2" borderId="53" xfId="0" applyFont="1" applyFill="1" applyBorder="1" applyAlignment="1"/>
    <xf numFmtId="0" fontId="6" fillId="2" borderId="53" xfId="0" quotePrefix="1" applyFont="1" applyFill="1" applyBorder="1" applyAlignment="1"/>
    <xf numFmtId="0" fontId="6" fillId="2" borderId="53" xfId="0" quotePrefix="1" applyFont="1" applyFill="1" applyBorder="1" applyAlignment="1">
      <alignment horizontal="center"/>
    </xf>
    <xf numFmtId="164" fontId="6" fillId="2" borderId="53" xfId="0" quotePrefix="1" applyNumberFormat="1" applyFont="1" applyFill="1" applyBorder="1" applyAlignment="1"/>
    <xf numFmtId="164" fontId="6" fillId="2" borderId="56" xfId="0" applyNumberFormat="1" applyFont="1" applyFill="1" applyBorder="1" applyAlignment="1" applyProtection="1">
      <alignment horizontal="right"/>
    </xf>
    <xf numFmtId="0" fontId="6" fillId="2" borderId="62" xfId="0" quotePrefix="1" applyFont="1" applyFill="1" applyBorder="1" applyAlignment="1"/>
    <xf numFmtId="0" fontId="6" fillId="2" borderId="62" xfId="0" quotePrefix="1" applyFont="1" applyFill="1" applyBorder="1" applyAlignment="1">
      <alignment horizontal="center"/>
    </xf>
    <xf numFmtId="164" fontId="6" fillId="2" borderId="62" xfId="0" quotePrefix="1" applyNumberFormat="1" applyFont="1" applyFill="1" applyBorder="1" applyAlignment="1"/>
    <xf numFmtId="164" fontId="6" fillId="2" borderId="63" xfId="0" applyNumberFormat="1" applyFont="1" applyFill="1" applyBorder="1"/>
    <xf numFmtId="164" fontId="6" fillId="2" borderId="64" xfId="0" applyNumberFormat="1" applyFont="1" applyFill="1" applyBorder="1"/>
    <xf numFmtId="164" fontId="6" fillId="2" borderId="65" xfId="0" applyNumberFormat="1" applyFont="1" applyFill="1" applyBorder="1"/>
    <xf numFmtId="164" fontId="6" fillId="2" borderId="0" xfId="0" applyNumberFormat="1" applyFont="1" applyFill="1" applyBorder="1"/>
    <xf numFmtId="0" fontId="6" fillId="2" borderId="62" xfId="0" applyFont="1" applyFill="1" applyBorder="1" applyAlignment="1">
      <alignment horizontal="left"/>
    </xf>
    <xf numFmtId="164" fontId="6" fillId="2" borderId="65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9" fontId="6" fillId="2" borderId="39" xfId="0" applyNumberFormat="1" applyFont="1" applyFill="1" applyBorder="1" applyAlignment="1" applyProtection="1"/>
    <xf numFmtId="0" fontId="11" fillId="2" borderId="0" xfId="0" applyFont="1" applyFill="1" applyBorder="1" applyAlignment="1">
      <alignment horizontal="left"/>
    </xf>
    <xf numFmtId="169" fontId="6" fillId="2" borderId="0" xfId="0" applyNumberFormat="1" applyFont="1" applyFill="1" applyBorder="1" applyProtection="1"/>
    <xf numFmtId="164" fontId="6" fillId="2" borderId="67" xfId="0" applyNumberFormat="1" applyFont="1" applyFill="1" applyBorder="1" applyProtection="1"/>
    <xf numFmtId="164" fontId="6" fillId="2" borderId="45" xfId="0" applyNumberFormat="1" applyFont="1" applyFill="1" applyBorder="1" applyProtection="1"/>
    <xf numFmtId="164" fontId="6" fillId="2" borderId="46" xfId="0" applyNumberFormat="1" applyFont="1" applyFill="1" applyBorder="1" applyProtection="1"/>
    <xf numFmtId="0" fontId="9" fillId="2" borderId="53" xfId="0" applyFont="1" applyFill="1" applyBorder="1" applyAlignment="1">
      <alignment horizontal="right"/>
    </xf>
    <xf numFmtId="3" fontId="6" fillId="2" borderId="53" xfId="0" quotePrefix="1" applyNumberFormat="1" applyFont="1" applyFill="1" applyBorder="1"/>
    <xf numFmtId="3" fontId="6" fillId="2" borderId="53" xfId="0" applyNumberFormat="1" applyFont="1" applyFill="1" applyBorder="1" applyProtection="1"/>
    <xf numFmtId="0" fontId="6" fillId="2" borderId="53" xfId="0" applyFont="1" applyFill="1" applyBorder="1" applyAlignment="1">
      <alignment horizontal="right"/>
    </xf>
    <xf numFmtId="10" fontId="6" fillId="2" borderId="53" xfId="2" applyNumberFormat="1" applyFont="1" applyFill="1" applyBorder="1" applyAlignment="1" applyProtection="1">
      <alignment horizontal="left"/>
    </xf>
    <xf numFmtId="10" fontId="6" fillId="3" borderId="53" xfId="2" applyNumberFormat="1" applyFont="1" applyFill="1" applyBorder="1" applyAlignment="1" applyProtection="1">
      <alignment horizontal="left"/>
    </xf>
    <xf numFmtId="167" fontId="6" fillId="2" borderId="62" xfId="2" applyNumberFormat="1" applyFont="1" applyFill="1" applyBorder="1"/>
    <xf numFmtId="0" fontId="6" fillId="2" borderId="68" xfId="0" applyFont="1" applyFill="1" applyBorder="1" applyAlignment="1">
      <alignment horizontal="center"/>
    </xf>
    <xf numFmtId="169" fontId="6" fillId="2" borderId="62" xfId="0" quotePrefix="1" applyNumberFormat="1" applyFont="1" applyFill="1" applyBorder="1" applyAlignment="1" applyProtection="1">
      <alignment horizontal="center"/>
    </xf>
    <xf numFmtId="164" fontId="6" fillId="2" borderId="62" xfId="0" applyNumberFormat="1" applyFont="1" applyFill="1" applyBorder="1"/>
    <xf numFmtId="0" fontId="6" fillId="2" borderId="57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left"/>
    </xf>
    <xf numFmtId="0" fontId="6" fillId="2" borderId="39" xfId="0" quotePrefix="1" applyFont="1" applyFill="1" applyBorder="1" applyAlignment="1">
      <alignment horizontal="left"/>
    </xf>
    <xf numFmtId="164" fontId="6" fillId="2" borderId="58" xfId="0" applyNumberFormat="1" applyFont="1" applyFill="1" applyBorder="1" applyProtection="1"/>
    <xf numFmtId="164" fontId="6" fillId="2" borderId="59" xfId="0" applyNumberFormat="1" applyFont="1" applyFill="1" applyBorder="1" applyProtection="1"/>
    <xf numFmtId="164" fontId="6" fillId="2" borderId="60" xfId="0" applyNumberFormat="1" applyFont="1" applyFill="1" applyBorder="1" applyProtection="1"/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left"/>
    </xf>
    <xf numFmtId="0" fontId="8" fillId="2" borderId="33" xfId="0" applyFont="1" applyFill="1" applyBorder="1"/>
    <xf numFmtId="0" fontId="6" fillId="2" borderId="33" xfId="0" applyFont="1" applyFill="1" applyBorder="1"/>
    <xf numFmtId="171" fontId="6" fillId="2" borderId="33" xfId="0" applyNumberFormat="1" applyFont="1" applyFill="1" applyBorder="1"/>
    <xf numFmtId="164" fontId="8" fillId="2" borderId="69" xfId="0" applyNumberFormat="1" applyFont="1" applyFill="1" applyBorder="1" applyProtection="1"/>
    <xf numFmtId="164" fontId="8" fillId="2" borderId="70" xfId="0" applyNumberFormat="1" applyFont="1" applyFill="1" applyBorder="1" applyProtection="1"/>
    <xf numFmtId="164" fontId="8" fillId="2" borderId="71" xfId="0" applyNumberFormat="1" applyFont="1" applyFill="1" applyBorder="1" applyProtection="1"/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/>
    <xf numFmtId="164" fontId="6" fillId="4" borderId="36" xfId="0" applyNumberFormat="1" applyFont="1" applyFill="1" applyBorder="1" applyProtection="1">
      <protection locked="0"/>
    </xf>
    <xf numFmtId="164" fontId="6" fillId="4" borderId="39" xfId="3" applyNumberFormat="1" applyFont="1" applyFill="1" applyBorder="1" applyProtection="1">
      <protection locked="0"/>
    </xf>
    <xf numFmtId="164" fontId="6" fillId="4" borderId="5" xfId="0" applyNumberFormat="1" applyFont="1" applyFill="1" applyBorder="1" applyProtection="1">
      <protection locked="0"/>
    </xf>
    <xf numFmtId="164" fontId="6" fillId="4" borderId="19" xfId="0" applyNumberFormat="1" applyFont="1" applyFill="1" applyBorder="1" applyProtection="1">
      <protection locked="0"/>
    </xf>
    <xf numFmtId="164" fontId="6" fillId="4" borderId="22" xfId="0" applyNumberFormat="1" applyFont="1" applyFill="1" applyBorder="1" applyProtection="1">
      <protection locked="0"/>
    </xf>
    <xf numFmtId="0" fontId="4" fillId="4" borderId="0" xfId="0" applyFont="1" applyFill="1" applyBorder="1"/>
    <xf numFmtId="0" fontId="6" fillId="4" borderId="0" xfId="0" applyFont="1" applyFill="1" applyBorder="1"/>
    <xf numFmtId="164" fontId="6" fillId="4" borderId="11" xfId="0" applyNumberFormat="1" applyFont="1" applyFill="1" applyBorder="1" applyProtection="1">
      <protection locked="0"/>
    </xf>
    <xf numFmtId="165" fontId="6" fillId="4" borderId="7" xfId="2" applyNumberFormat="1" applyFont="1" applyFill="1" applyBorder="1" applyProtection="1">
      <protection locked="0"/>
    </xf>
    <xf numFmtId="165" fontId="6" fillId="4" borderId="13" xfId="2" applyNumberFormat="1" applyFont="1" applyFill="1" applyBorder="1" applyProtection="1">
      <protection locked="0"/>
    </xf>
    <xf numFmtId="165" fontId="6" fillId="4" borderId="23" xfId="2" applyNumberFormat="1" applyFont="1" applyFill="1" applyBorder="1" applyProtection="1">
      <protection locked="0"/>
    </xf>
    <xf numFmtId="167" fontId="6" fillId="4" borderId="62" xfId="2" applyNumberFormat="1" applyFont="1" applyFill="1" applyBorder="1" applyAlignment="1"/>
    <xf numFmtId="168" fontId="6" fillId="4" borderId="53" xfId="0" applyNumberFormat="1" applyFont="1" applyFill="1" applyBorder="1" applyAlignment="1" applyProtection="1">
      <protection locked="0"/>
    </xf>
    <xf numFmtId="168" fontId="6" fillId="4" borderId="62" xfId="0" applyNumberFormat="1" applyFont="1" applyFill="1" applyBorder="1" applyAlignment="1"/>
    <xf numFmtId="0" fontId="6" fillId="4" borderId="53" xfId="0" applyFont="1" applyFill="1" applyBorder="1" applyAlignment="1" applyProtection="1">
      <protection locked="0"/>
    </xf>
    <xf numFmtId="0" fontId="6" fillId="4" borderId="62" xfId="0" applyFont="1" applyFill="1" applyBorder="1" applyAlignment="1" applyProtection="1">
      <protection locked="0"/>
    </xf>
    <xf numFmtId="3" fontId="6" fillId="4" borderId="53" xfId="0" applyNumberFormat="1" applyFont="1" applyFill="1" applyBorder="1"/>
    <xf numFmtId="10" fontId="6" fillId="4" borderId="53" xfId="2" applyNumberFormat="1" applyFont="1" applyFill="1" applyBorder="1" applyAlignment="1" applyProtection="1">
      <alignment horizontal="left"/>
    </xf>
    <xf numFmtId="170" fontId="6" fillId="4" borderId="62" xfId="0" applyNumberFormat="1" applyFont="1" applyFill="1" applyBorder="1" applyAlignment="1" applyProtection="1"/>
    <xf numFmtId="170" fontId="6" fillId="4" borderId="62" xfId="0" applyNumberFormat="1" applyFont="1" applyFill="1" applyBorder="1" applyAlignment="1"/>
    <xf numFmtId="170" fontId="6" fillId="4" borderId="53" xfId="0" applyNumberFormat="1" applyFont="1" applyFill="1" applyBorder="1" applyAlignment="1" applyProtection="1"/>
    <xf numFmtId="170" fontId="6" fillId="4" borderId="39" xfId="0" applyNumberFormat="1" applyFont="1" applyFill="1" applyBorder="1" applyAlignment="1" applyProtection="1"/>
  </cellXfs>
  <cellStyles count="6">
    <cellStyle name="Komma" xfId="1" builtinId="3"/>
    <cellStyle name="Prozent" xfId="2" builtinId="5"/>
    <cellStyle name="Standard" xfId="0" builtinId="0"/>
    <cellStyle name="Standard_14ZuSau" xfId="5"/>
    <cellStyle name="Standard_MaSchw" xfId="4"/>
    <cellStyle name="Standard_Weize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OC%20subtit\Max%20Klymenko%20Translation%20TOPAS%20pack\UA.xlsx\&#1052;&#1044;%20U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GALYCH\MBA\ekonomika%20vurobnuztva\lek\Modyl5\pystograma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Д"/>
      <sheetName val="Добрива"/>
      <sheetName val="Механізація"/>
      <sheetName val="Прибуток"/>
      <sheetName val="Окупність реурсів"/>
      <sheetName val="Пороги"/>
      <sheetName val="Аналіз"/>
    </sheetNames>
    <sheetDataSet>
      <sheetData sheetId="0">
        <row r="1">
          <cell r="K1" t="str">
            <v>Озима пшениця</v>
          </cell>
          <cell r="N1" t="str">
            <v>га</v>
          </cell>
          <cell r="S1" t="str">
            <v>євро</v>
          </cell>
        </row>
        <row r="5">
          <cell r="K5">
            <v>60</v>
          </cell>
        </row>
        <row r="6">
          <cell r="K6">
            <v>53</v>
          </cell>
          <cell r="L6">
            <v>11.5</v>
          </cell>
        </row>
        <row r="7">
          <cell r="K7">
            <v>7</v>
          </cell>
          <cell r="L7">
            <v>10.8</v>
          </cell>
        </row>
        <row r="9">
          <cell r="M9">
            <v>348</v>
          </cell>
        </row>
        <row r="45">
          <cell r="M45">
            <v>490.15994666666666</v>
          </cell>
        </row>
        <row r="47">
          <cell r="M47">
            <v>294.09596799999997</v>
          </cell>
        </row>
        <row r="64">
          <cell r="L64">
            <v>9.0000000000000018</v>
          </cell>
        </row>
      </sheetData>
      <sheetData sheetId="1"/>
      <sheetData sheetId="2">
        <row r="35">
          <cell r="Q35">
            <v>93.11780092592592</v>
          </cell>
          <cell r="R35">
            <v>2.69285</v>
          </cell>
          <cell r="Y35">
            <v>523.66599074074077</v>
          </cell>
        </row>
      </sheetData>
      <sheetData sheetId="3">
        <row r="1">
          <cell r="J1" t="str">
            <v>Озима пшениця</v>
          </cell>
        </row>
        <row r="26">
          <cell r="F26">
            <v>1047.3319814814815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Д"/>
      <sheetName val="Механізація"/>
      <sheetName val="Прибуток"/>
      <sheetName val="Пороги"/>
      <sheetName val=" Аналіз"/>
    </sheetNames>
    <sheetDataSet>
      <sheetData sheetId="0" refreshError="1"/>
      <sheetData sheetId="1" refreshError="1"/>
      <sheetData sheetId="2" refreshError="1">
        <row r="7">
          <cell r="C7" t="str">
            <v>Пропорційно-змінні витрати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workbookViewId="0">
      <selection activeCell="F29" sqref="F29"/>
    </sheetView>
  </sheetViews>
  <sheetFormatPr baseColWidth="10" defaultColWidth="11.42578125" defaultRowHeight="15.75" x14ac:dyDescent="0.25"/>
  <cols>
    <col min="1" max="1" width="3.140625" style="5" customWidth="1"/>
    <col min="2" max="2" width="1.7109375" style="2" customWidth="1"/>
    <col min="3" max="3" width="4.140625" style="5" customWidth="1"/>
    <col min="4" max="4" width="18.85546875" style="5" customWidth="1"/>
    <col min="5" max="5" width="11.7109375" style="5" customWidth="1"/>
    <col min="6" max="6" width="9.7109375" style="5" customWidth="1"/>
    <col min="7" max="7" width="10.28515625" style="5" customWidth="1"/>
    <col min="8" max="8" width="9.28515625" style="5" customWidth="1"/>
    <col min="9" max="9" width="11.42578125" style="5" customWidth="1"/>
    <col min="10" max="10" width="2.140625" style="5" bestFit="1" customWidth="1"/>
    <col min="11" max="12" width="9.28515625" style="5" customWidth="1"/>
    <col min="13" max="13" width="2.5703125" style="5" customWidth="1"/>
    <col min="14" max="14" width="14.85546875" style="5" customWidth="1"/>
    <col min="15" max="15" width="14.42578125" style="5" customWidth="1"/>
    <col min="16" max="16" width="13.42578125" style="5" customWidth="1"/>
    <col min="17" max="17" width="3.85546875" style="5" customWidth="1"/>
    <col min="18" max="18" width="8.85546875" style="5" bestFit="1" customWidth="1"/>
    <col min="19" max="19" width="9.28515625" style="5" customWidth="1"/>
    <col min="20" max="256" width="9.140625" style="5" customWidth="1"/>
    <col min="257" max="257" width="3.140625" style="5" customWidth="1"/>
    <col min="258" max="258" width="1.7109375" style="5" customWidth="1"/>
    <col min="259" max="259" width="4.140625" style="5" customWidth="1"/>
    <col min="260" max="260" width="18.85546875" style="5" customWidth="1"/>
    <col min="261" max="261" width="11.7109375" style="5" customWidth="1"/>
    <col min="262" max="262" width="9.7109375" style="5" customWidth="1"/>
    <col min="263" max="263" width="10.28515625" style="5" customWidth="1"/>
    <col min="264" max="264" width="9.28515625" style="5" customWidth="1"/>
    <col min="265" max="265" width="11.42578125" style="5" customWidth="1"/>
    <col min="266" max="266" width="2.140625" style="5" bestFit="1" customWidth="1"/>
    <col min="267" max="268" width="9.28515625" style="5" customWidth="1"/>
    <col min="269" max="269" width="2.5703125" style="5" customWidth="1"/>
    <col min="270" max="270" width="14.85546875" style="5" customWidth="1"/>
    <col min="271" max="271" width="14.42578125" style="5" customWidth="1"/>
    <col min="272" max="272" width="13.42578125" style="5" customWidth="1"/>
    <col min="273" max="273" width="3.85546875" style="5" customWidth="1"/>
    <col min="274" max="274" width="8.85546875" style="5" bestFit="1" customWidth="1"/>
    <col min="275" max="275" width="9.28515625" style="5" customWidth="1"/>
    <col min="276" max="512" width="9.140625" style="5" customWidth="1"/>
    <col min="513" max="513" width="3.140625" style="5" customWidth="1"/>
    <col min="514" max="514" width="1.7109375" style="5" customWidth="1"/>
    <col min="515" max="515" width="4.140625" style="5" customWidth="1"/>
    <col min="516" max="516" width="18.85546875" style="5" customWidth="1"/>
    <col min="517" max="517" width="11.7109375" style="5" customWidth="1"/>
    <col min="518" max="518" width="9.7109375" style="5" customWidth="1"/>
    <col min="519" max="519" width="10.28515625" style="5" customWidth="1"/>
    <col min="520" max="520" width="9.28515625" style="5" customWidth="1"/>
    <col min="521" max="521" width="11.42578125" style="5" customWidth="1"/>
    <col min="522" max="522" width="2.140625" style="5" bestFit="1" customWidth="1"/>
    <col min="523" max="524" width="9.28515625" style="5" customWidth="1"/>
    <col min="525" max="525" width="2.5703125" style="5" customWidth="1"/>
    <col min="526" max="526" width="14.85546875" style="5" customWidth="1"/>
    <col min="527" max="527" width="14.42578125" style="5" customWidth="1"/>
    <col min="528" max="528" width="13.42578125" style="5" customWidth="1"/>
    <col min="529" max="529" width="3.85546875" style="5" customWidth="1"/>
    <col min="530" max="530" width="8.85546875" style="5" bestFit="1" customWidth="1"/>
    <col min="531" max="531" width="9.28515625" style="5" customWidth="1"/>
    <col min="532" max="768" width="9.140625" style="5" customWidth="1"/>
    <col min="769" max="769" width="3.140625" style="5" customWidth="1"/>
    <col min="770" max="770" width="1.7109375" style="5" customWidth="1"/>
    <col min="771" max="771" width="4.140625" style="5" customWidth="1"/>
    <col min="772" max="772" width="18.85546875" style="5" customWidth="1"/>
    <col min="773" max="773" width="11.7109375" style="5" customWidth="1"/>
    <col min="774" max="774" width="9.7109375" style="5" customWidth="1"/>
    <col min="775" max="775" width="10.28515625" style="5" customWidth="1"/>
    <col min="776" max="776" width="9.28515625" style="5" customWidth="1"/>
    <col min="777" max="777" width="11.42578125" style="5" customWidth="1"/>
    <col min="778" max="778" width="2.140625" style="5" bestFit="1" customWidth="1"/>
    <col min="779" max="780" width="9.28515625" style="5" customWidth="1"/>
    <col min="781" max="781" width="2.5703125" style="5" customWidth="1"/>
    <col min="782" max="782" width="14.85546875" style="5" customWidth="1"/>
    <col min="783" max="783" width="14.42578125" style="5" customWidth="1"/>
    <col min="784" max="784" width="13.42578125" style="5" customWidth="1"/>
    <col min="785" max="785" width="3.85546875" style="5" customWidth="1"/>
    <col min="786" max="786" width="8.85546875" style="5" bestFit="1" customWidth="1"/>
    <col min="787" max="787" width="9.28515625" style="5" customWidth="1"/>
    <col min="788" max="1024" width="9.140625" style="5" customWidth="1"/>
    <col min="1025" max="1025" width="3.140625" style="5" customWidth="1"/>
    <col min="1026" max="1026" width="1.7109375" style="5" customWidth="1"/>
    <col min="1027" max="1027" width="4.140625" style="5" customWidth="1"/>
    <col min="1028" max="1028" width="18.85546875" style="5" customWidth="1"/>
    <col min="1029" max="1029" width="11.7109375" style="5" customWidth="1"/>
    <col min="1030" max="1030" width="9.7109375" style="5" customWidth="1"/>
    <col min="1031" max="1031" width="10.28515625" style="5" customWidth="1"/>
    <col min="1032" max="1032" width="9.28515625" style="5" customWidth="1"/>
    <col min="1033" max="1033" width="11.42578125" style="5" customWidth="1"/>
    <col min="1034" max="1034" width="2.140625" style="5" bestFit="1" customWidth="1"/>
    <col min="1035" max="1036" width="9.28515625" style="5" customWidth="1"/>
    <col min="1037" max="1037" width="2.5703125" style="5" customWidth="1"/>
    <col min="1038" max="1038" width="14.85546875" style="5" customWidth="1"/>
    <col min="1039" max="1039" width="14.42578125" style="5" customWidth="1"/>
    <col min="1040" max="1040" width="13.42578125" style="5" customWidth="1"/>
    <col min="1041" max="1041" width="3.85546875" style="5" customWidth="1"/>
    <col min="1042" max="1042" width="8.85546875" style="5" bestFit="1" customWidth="1"/>
    <col min="1043" max="1043" width="9.28515625" style="5" customWidth="1"/>
    <col min="1044" max="1280" width="9.140625" style="5" customWidth="1"/>
    <col min="1281" max="1281" width="3.140625" style="5" customWidth="1"/>
    <col min="1282" max="1282" width="1.7109375" style="5" customWidth="1"/>
    <col min="1283" max="1283" width="4.140625" style="5" customWidth="1"/>
    <col min="1284" max="1284" width="18.85546875" style="5" customWidth="1"/>
    <col min="1285" max="1285" width="11.7109375" style="5" customWidth="1"/>
    <col min="1286" max="1286" width="9.7109375" style="5" customWidth="1"/>
    <col min="1287" max="1287" width="10.28515625" style="5" customWidth="1"/>
    <col min="1288" max="1288" width="9.28515625" style="5" customWidth="1"/>
    <col min="1289" max="1289" width="11.42578125" style="5" customWidth="1"/>
    <col min="1290" max="1290" width="2.140625" style="5" bestFit="1" customWidth="1"/>
    <col min="1291" max="1292" width="9.28515625" style="5" customWidth="1"/>
    <col min="1293" max="1293" width="2.5703125" style="5" customWidth="1"/>
    <col min="1294" max="1294" width="14.85546875" style="5" customWidth="1"/>
    <col min="1295" max="1295" width="14.42578125" style="5" customWidth="1"/>
    <col min="1296" max="1296" width="13.42578125" style="5" customWidth="1"/>
    <col min="1297" max="1297" width="3.85546875" style="5" customWidth="1"/>
    <col min="1298" max="1298" width="8.85546875" style="5" bestFit="1" customWidth="1"/>
    <col min="1299" max="1299" width="9.28515625" style="5" customWidth="1"/>
    <col min="1300" max="1536" width="9.140625" style="5" customWidth="1"/>
    <col min="1537" max="1537" width="3.140625" style="5" customWidth="1"/>
    <col min="1538" max="1538" width="1.7109375" style="5" customWidth="1"/>
    <col min="1539" max="1539" width="4.140625" style="5" customWidth="1"/>
    <col min="1540" max="1540" width="18.85546875" style="5" customWidth="1"/>
    <col min="1541" max="1541" width="11.7109375" style="5" customWidth="1"/>
    <col min="1542" max="1542" width="9.7109375" style="5" customWidth="1"/>
    <col min="1543" max="1543" width="10.28515625" style="5" customWidth="1"/>
    <col min="1544" max="1544" width="9.28515625" style="5" customWidth="1"/>
    <col min="1545" max="1545" width="11.42578125" style="5" customWidth="1"/>
    <col min="1546" max="1546" width="2.140625" style="5" bestFit="1" customWidth="1"/>
    <col min="1547" max="1548" width="9.28515625" style="5" customWidth="1"/>
    <col min="1549" max="1549" width="2.5703125" style="5" customWidth="1"/>
    <col min="1550" max="1550" width="14.85546875" style="5" customWidth="1"/>
    <col min="1551" max="1551" width="14.42578125" style="5" customWidth="1"/>
    <col min="1552" max="1552" width="13.42578125" style="5" customWidth="1"/>
    <col min="1553" max="1553" width="3.85546875" style="5" customWidth="1"/>
    <col min="1554" max="1554" width="8.85546875" style="5" bestFit="1" customWidth="1"/>
    <col min="1555" max="1555" width="9.28515625" style="5" customWidth="1"/>
    <col min="1556" max="1792" width="9.140625" style="5" customWidth="1"/>
    <col min="1793" max="1793" width="3.140625" style="5" customWidth="1"/>
    <col min="1794" max="1794" width="1.7109375" style="5" customWidth="1"/>
    <col min="1795" max="1795" width="4.140625" style="5" customWidth="1"/>
    <col min="1796" max="1796" width="18.85546875" style="5" customWidth="1"/>
    <col min="1797" max="1797" width="11.7109375" style="5" customWidth="1"/>
    <col min="1798" max="1798" width="9.7109375" style="5" customWidth="1"/>
    <col min="1799" max="1799" width="10.28515625" style="5" customWidth="1"/>
    <col min="1800" max="1800" width="9.28515625" style="5" customWidth="1"/>
    <col min="1801" max="1801" width="11.42578125" style="5" customWidth="1"/>
    <col min="1802" max="1802" width="2.140625" style="5" bestFit="1" customWidth="1"/>
    <col min="1803" max="1804" width="9.28515625" style="5" customWidth="1"/>
    <col min="1805" max="1805" width="2.5703125" style="5" customWidth="1"/>
    <col min="1806" max="1806" width="14.85546875" style="5" customWidth="1"/>
    <col min="1807" max="1807" width="14.42578125" style="5" customWidth="1"/>
    <col min="1808" max="1808" width="13.42578125" style="5" customWidth="1"/>
    <col min="1809" max="1809" width="3.85546875" style="5" customWidth="1"/>
    <col min="1810" max="1810" width="8.85546875" style="5" bestFit="1" customWidth="1"/>
    <col min="1811" max="1811" width="9.28515625" style="5" customWidth="1"/>
    <col min="1812" max="2048" width="9.140625" style="5" customWidth="1"/>
    <col min="2049" max="2049" width="3.140625" style="5" customWidth="1"/>
    <col min="2050" max="2050" width="1.7109375" style="5" customWidth="1"/>
    <col min="2051" max="2051" width="4.140625" style="5" customWidth="1"/>
    <col min="2052" max="2052" width="18.85546875" style="5" customWidth="1"/>
    <col min="2053" max="2053" width="11.7109375" style="5" customWidth="1"/>
    <col min="2054" max="2054" width="9.7109375" style="5" customWidth="1"/>
    <col min="2055" max="2055" width="10.28515625" style="5" customWidth="1"/>
    <col min="2056" max="2056" width="9.28515625" style="5" customWidth="1"/>
    <col min="2057" max="2057" width="11.42578125" style="5" customWidth="1"/>
    <col min="2058" max="2058" width="2.140625" style="5" bestFit="1" customWidth="1"/>
    <col min="2059" max="2060" width="9.28515625" style="5" customWidth="1"/>
    <col min="2061" max="2061" width="2.5703125" style="5" customWidth="1"/>
    <col min="2062" max="2062" width="14.85546875" style="5" customWidth="1"/>
    <col min="2063" max="2063" width="14.42578125" style="5" customWidth="1"/>
    <col min="2064" max="2064" width="13.42578125" style="5" customWidth="1"/>
    <col min="2065" max="2065" width="3.85546875" style="5" customWidth="1"/>
    <col min="2066" max="2066" width="8.85546875" style="5" bestFit="1" customWidth="1"/>
    <col min="2067" max="2067" width="9.28515625" style="5" customWidth="1"/>
    <col min="2068" max="2304" width="9.140625" style="5" customWidth="1"/>
    <col min="2305" max="2305" width="3.140625" style="5" customWidth="1"/>
    <col min="2306" max="2306" width="1.7109375" style="5" customWidth="1"/>
    <col min="2307" max="2307" width="4.140625" style="5" customWidth="1"/>
    <col min="2308" max="2308" width="18.85546875" style="5" customWidth="1"/>
    <col min="2309" max="2309" width="11.7109375" style="5" customWidth="1"/>
    <col min="2310" max="2310" width="9.7109375" style="5" customWidth="1"/>
    <col min="2311" max="2311" width="10.28515625" style="5" customWidth="1"/>
    <col min="2312" max="2312" width="9.28515625" style="5" customWidth="1"/>
    <col min="2313" max="2313" width="11.42578125" style="5" customWidth="1"/>
    <col min="2314" max="2314" width="2.140625" style="5" bestFit="1" customWidth="1"/>
    <col min="2315" max="2316" width="9.28515625" style="5" customWidth="1"/>
    <col min="2317" max="2317" width="2.5703125" style="5" customWidth="1"/>
    <col min="2318" max="2318" width="14.85546875" style="5" customWidth="1"/>
    <col min="2319" max="2319" width="14.42578125" style="5" customWidth="1"/>
    <col min="2320" max="2320" width="13.42578125" style="5" customWidth="1"/>
    <col min="2321" max="2321" width="3.85546875" style="5" customWidth="1"/>
    <col min="2322" max="2322" width="8.85546875" style="5" bestFit="1" customWidth="1"/>
    <col min="2323" max="2323" width="9.28515625" style="5" customWidth="1"/>
    <col min="2324" max="2560" width="9.140625" style="5" customWidth="1"/>
    <col min="2561" max="2561" width="3.140625" style="5" customWidth="1"/>
    <col min="2562" max="2562" width="1.7109375" style="5" customWidth="1"/>
    <col min="2563" max="2563" width="4.140625" style="5" customWidth="1"/>
    <col min="2564" max="2564" width="18.85546875" style="5" customWidth="1"/>
    <col min="2565" max="2565" width="11.7109375" style="5" customWidth="1"/>
    <col min="2566" max="2566" width="9.7109375" style="5" customWidth="1"/>
    <col min="2567" max="2567" width="10.28515625" style="5" customWidth="1"/>
    <col min="2568" max="2568" width="9.28515625" style="5" customWidth="1"/>
    <col min="2569" max="2569" width="11.42578125" style="5" customWidth="1"/>
    <col min="2570" max="2570" width="2.140625" style="5" bestFit="1" customWidth="1"/>
    <col min="2571" max="2572" width="9.28515625" style="5" customWidth="1"/>
    <col min="2573" max="2573" width="2.5703125" style="5" customWidth="1"/>
    <col min="2574" max="2574" width="14.85546875" style="5" customWidth="1"/>
    <col min="2575" max="2575" width="14.42578125" style="5" customWidth="1"/>
    <col min="2576" max="2576" width="13.42578125" style="5" customWidth="1"/>
    <col min="2577" max="2577" width="3.85546875" style="5" customWidth="1"/>
    <col min="2578" max="2578" width="8.85546875" style="5" bestFit="1" customWidth="1"/>
    <col min="2579" max="2579" width="9.28515625" style="5" customWidth="1"/>
    <col min="2580" max="2816" width="9.140625" style="5" customWidth="1"/>
    <col min="2817" max="2817" width="3.140625" style="5" customWidth="1"/>
    <col min="2818" max="2818" width="1.7109375" style="5" customWidth="1"/>
    <col min="2819" max="2819" width="4.140625" style="5" customWidth="1"/>
    <col min="2820" max="2820" width="18.85546875" style="5" customWidth="1"/>
    <col min="2821" max="2821" width="11.7109375" style="5" customWidth="1"/>
    <col min="2822" max="2822" width="9.7109375" style="5" customWidth="1"/>
    <col min="2823" max="2823" width="10.28515625" style="5" customWidth="1"/>
    <col min="2824" max="2824" width="9.28515625" style="5" customWidth="1"/>
    <col min="2825" max="2825" width="11.42578125" style="5" customWidth="1"/>
    <col min="2826" max="2826" width="2.140625" style="5" bestFit="1" customWidth="1"/>
    <col min="2827" max="2828" width="9.28515625" style="5" customWidth="1"/>
    <col min="2829" max="2829" width="2.5703125" style="5" customWidth="1"/>
    <col min="2830" max="2830" width="14.85546875" style="5" customWidth="1"/>
    <col min="2831" max="2831" width="14.42578125" style="5" customWidth="1"/>
    <col min="2832" max="2832" width="13.42578125" style="5" customWidth="1"/>
    <col min="2833" max="2833" width="3.85546875" style="5" customWidth="1"/>
    <col min="2834" max="2834" width="8.85546875" style="5" bestFit="1" customWidth="1"/>
    <col min="2835" max="2835" width="9.28515625" style="5" customWidth="1"/>
    <col min="2836" max="3072" width="9.140625" style="5" customWidth="1"/>
    <col min="3073" max="3073" width="3.140625" style="5" customWidth="1"/>
    <col min="3074" max="3074" width="1.7109375" style="5" customWidth="1"/>
    <col min="3075" max="3075" width="4.140625" style="5" customWidth="1"/>
    <col min="3076" max="3076" width="18.85546875" style="5" customWidth="1"/>
    <col min="3077" max="3077" width="11.7109375" style="5" customWidth="1"/>
    <col min="3078" max="3078" width="9.7109375" style="5" customWidth="1"/>
    <col min="3079" max="3079" width="10.28515625" style="5" customWidth="1"/>
    <col min="3080" max="3080" width="9.28515625" style="5" customWidth="1"/>
    <col min="3081" max="3081" width="11.42578125" style="5" customWidth="1"/>
    <col min="3082" max="3082" width="2.140625" style="5" bestFit="1" customWidth="1"/>
    <col min="3083" max="3084" width="9.28515625" style="5" customWidth="1"/>
    <col min="3085" max="3085" width="2.5703125" style="5" customWidth="1"/>
    <col min="3086" max="3086" width="14.85546875" style="5" customWidth="1"/>
    <col min="3087" max="3087" width="14.42578125" style="5" customWidth="1"/>
    <col min="3088" max="3088" width="13.42578125" style="5" customWidth="1"/>
    <col min="3089" max="3089" width="3.85546875" style="5" customWidth="1"/>
    <col min="3090" max="3090" width="8.85546875" style="5" bestFit="1" customWidth="1"/>
    <col min="3091" max="3091" width="9.28515625" style="5" customWidth="1"/>
    <col min="3092" max="3328" width="9.140625" style="5" customWidth="1"/>
    <col min="3329" max="3329" width="3.140625" style="5" customWidth="1"/>
    <col min="3330" max="3330" width="1.7109375" style="5" customWidth="1"/>
    <col min="3331" max="3331" width="4.140625" style="5" customWidth="1"/>
    <col min="3332" max="3332" width="18.85546875" style="5" customWidth="1"/>
    <col min="3333" max="3333" width="11.7109375" style="5" customWidth="1"/>
    <col min="3334" max="3334" width="9.7109375" style="5" customWidth="1"/>
    <col min="3335" max="3335" width="10.28515625" style="5" customWidth="1"/>
    <col min="3336" max="3336" width="9.28515625" style="5" customWidth="1"/>
    <col min="3337" max="3337" width="11.42578125" style="5" customWidth="1"/>
    <col min="3338" max="3338" width="2.140625" style="5" bestFit="1" customWidth="1"/>
    <col min="3339" max="3340" width="9.28515625" style="5" customWidth="1"/>
    <col min="3341" max="3341" width="2.5703125" style="5" customWidth="1"/>
    <col min="3342" max="3342" width="14.85546875" style="5" customWidth="1"/>
    <col min="3343" max="3343" width="14.42578125" style="5" customWidth="1"/>
    <col min="3344" max="3344" width="13.42578125" style="5" customWidth="1"/>
    <col min="3345" max="3345" width="3.85546875" style="5" customWidth="1"/>
    <col min="3346" max="3346" width="8.85546875" style="5" bestFit="1" customWidth="1"/>
    <col min="3347" max="3347" width="9.28515625" style="5" customWidth="1"/>
    <col min="3348" max="3584" width="9.140625" style="5" customWidth="1"/>
    <col min="3585" max="3585" width="3.140625" style="5" customWidth="1"/>
    <col min="3586" max="3586" width="1.7109375" style="5" customWidth="1"/>
    <col min="3587" max="3587" width="4.140625" style="5" customWidth="1"/>
    <col min="3588" max="3588" width="18.85546875" style="5" customWidth="1"/>
    <col min="3589" max="3589" width="11.7109375" style="5" customWidth="1"/>
    <col min="3590" max="3590" width="9.7109375" style="5" customWidth="1"/>
    <col min="3591" max="3591" width="10.28515625" style="5" customWidth="1"/>
    <col min="3592" max="3592" width="9.28515625" style="5" customWidth="1"/>
    <col min="3593" max="3593" width="11.42578125" style="5" customWidth="1"/>
    <col min="3594" max="3594" width="2.140625" style="5" bestFit="1" customWidth="1"/>
    <col min="3595" max="3596" width="9.28515625" style="5" customWidth="1"/>
    <col min="3597" max="3597" width="2.5703125" style="5" customWidth="1"/>
    <col min="3598" max="3598" width="14.85546875" style="5" customWidth="1"/>
    <col min="3599" max="3599" width="14.42578125" style="5" customWidth="1"/>
    <col min="3600" max="3600" width="13.42578125" style="5" customWidth="1"/>
    <col min="3601" max="3601" width="3.85546875" style="5" customWidth="1"/>
    <col min="3602" max="3602" width="8.85546875" style="5" bestFit="1" customWidth="1"/>
    <col min="3603" max="3603" width="9.28515625" style="5" customWidth="1"/>
    <col min="3604" max="3840" width="9.140625" style="5" customWidth="1"/>
    <col min="3841" max="3841" width="3.140625" style="5" customWidth="1"/>
    <col min="3842" max="3842" width="1.7109375" style="5" customWidth="1"/>
    <col min="3843" max="3843" width="4.140625" style="5" customWidth="1"/>
    <col min="3844" max="3844" width="18.85546875" style="5" customWidth="1"/>
    <col min="3845" max="3845" width="11.7109375" style="5" customWidth="1"/>
    <col min="3846" max="3846" width="9.7109375" style="5" customWidth="1"/>
    <col min="3847" max="3847" width="10.28515625" style="5" customWidth="1"/>
    <col min="3848" max="3848" width="9.28515625" style="5" customWidth="1"/>
    <col min="3849" max="3849" width="11.42578125" style="5" customWidth="1"/>
    <col min="3850" max="3850" width="2.140625" style="5" bestFit="1" customWidth="1"/>
    <col min="3851" max="3852" width="9.28515625" style="5" customWidth="1"/>
    <col min="3853" max="3853" width="2.5703125" style="5" customWidth="1"/>
    <col min="3854" max="3854" width="14.85546875" style="5" customWidth="1"/>
    <col min="3855" max="3855" width="14.42578125" style="5" customWidth="1"/>
    <col min="3856" max="3856" width="13.42578125" style="5" customWidth="1"/>
    <col min="3857" max="3857" width="3.85546875" style="5" customWidth="1"/>
    <col min="3858" max="3858" width="8.85546875" style="5" bestFit="1" customWidth="1"/>
    <col min="3859" max="3859" width="9.28515625" style="5" customWidth="1"/>
    <col min="3860" max="4096" width="9.140625" style="5" customWidth="1"/>
    <col min="4097" max="4097" width="3.140625" style="5" customWidth="1"/>
    <col min="4098" max="4098" width="1.7109375" style="5" customWidth="1"/>
    <col min="4099" max="4099" width="4.140625" style="5" customWidth="1"/>
    <col min="4100" max="4100" width="18.85546875" style="5" customWidth="1"/>
    <col min="4101" max="4101" width="11.7109375" style="5" customWidth="1"/>
    <col min="4102" max="4102" width="9.7109375" style="5" customWidth="1"/>
    <col min="4103" max="4103" width="10.28515625" style="5" customWidth="1"/>
    <col min="4104" max="4104" width="9.28515625" style="5" customWidth="1"/>
    <col min="4105" max="4105" width="11.42578125" style="5" customWidth="1"/>
    <col min="4106" max="4106" width="2.140625" style="5" bestFit="1" customWidth="1"/>
    <col min="4107" max="4108" width="9.28515625" style="5" customWidth="1"/>
    <col min="4109" max="4109" width="2.5703125" style="5" customWidth="1"/>
    <col min="4110" max="4110" width="14.85546875" style="5" customWidth="1"/>
    <col min="4111" max="4111" width="14.42578125" style="5" customWidth="1"/>
    <col min="4112" max="4112" width="13.42578125" style="5" customWidth="1"/>
    <col min="4113" max="4113" width="3.85546875" style="5" customWidth="1"/>
    <col min="4114" max="4114" width="8.85546875" style="5" bestFit="1" customWidth="1"/>
    <col min="4115" max="4115" width="9.28515625" style="5" customWidth="1"/>
    <col min="4116" max="4352" width="9.140625" style="5" customWidth="1"/>
    <col min="4353" max="4353" width="3.140625" style="5" customWidth="1"/>
    <col min="4354" max="4354" width="1.7109375" style="5" customWidth="1"/>
    <col min="4355" max="4355" width="4.140625" style="5" customWidth="1"/>
    <col min="4356" max="4356" width="18.85546875" style="5" customWidth="1"/>
    <col min="4357" max="4357" width="11.7109375" style="5" customWidth="1"/>
    <col min="4358" max="4358" width="9.7109375" style="5" customWidth="1"/>
    <col min="4359" max="4359" width="10.28515625" style="5" customWidth="1"/>
    <col min="4360" max="4360" width="9.28515625" style="5" customWidth="1"/>
    <col min="4361" max="4361" width="11.42578125" style="5" customWidth="1"/>
    <col min="4362" max="4362" width="2.140625" style="5" bestFit="1" customWidth="1"/>
    <col min="4363" max="4364" width="9.28515625" style="5" customWidth="1"/>
    <col min="4365" max="4365" width="2.5703125" style="5" customWidth="1"/>
    <col min="4366" max="4366" width="14.85546875" style="5" customWidth="1"/>
    <col min="4367" max="4367" width="14.42578125" style="5" customWidth="1"/>
    <col min="4368" max="4368" width="13.42578125" style="5" customWidth="1"/>
    <col min="4369" max="4369" width="3.85546875" style="5" customWidth="1"/>
    <col min="4370" max="4370" width="8.85546875" style="5" bestFit="1" customWidth="1"/>
    <col min="4371" max="4371" width="9.28515625" style="5" customWidth="1"/>
    <col min="4372" max="4608" width="9.140625" style="5" customWidth="1"/>
    <col min="4609" max="4609" width="3.140625" style="5" customWidth="1"/>
    <col min="4610" max="4610" width="1.7109375" style="5" customWidth="1"/>
    <col min="4611" max="4611" width="4.140625" style="5" customWidth="1"/>
    <col min="4612" max="4612" width="18.85546875" style="5" customWidth="1"/>
    <col min="4613" max="4613" width="11.7109375" style="5" customWidth="1"/>
    <col min="4614" max="4614" width="9.7109375" style="5" customWidth="1"/>
    <col min="4615" max="4615" width="10.28515625" style="5" customWidth="1"/>
    <col min="4616" max="4616" width="9.28515625" style="5" customWidth="1"/>
    <col min="4617" max="4617" width="11.42578125" style="5" customWidth="1"/>
    <col min="4618" max="4618" width="2.140625" style="5" bestFit="1" customWidth="1"/>
    <col min="4619" max="4620" width="9.28515625" style="5" customWidth="1"/>
    <col min="4621" max="4621" width="2.5703125" style="5" customWidth="1"/>
    <col min="4622" max="4622" width="14.85546875" style="5" customWidth="1"/>
    <col min="4623" max="4623" width="14.42578125" style="5" customWidth="1"/>
    <col min="4624" max="4624" width="13.42578125" style="5" customWidth="1"/>
    <col min="4625" max="4625" width="3.85546875" style="5" customWidth="1"/>
    <col min="4626" max="4626" width="8.85546875" style="5" bestFit="1" customWidth="1"/>
    <col min="4627" max="4627" width="9.28515625" style="5" customWidth="1"/>
    <col min="4628" max="4864" width="9.140625" style="5" customWidth="1"/>
    <col min="4865" max="4865" width="3.140625" style="5" customWidth="1"/>
    <col min="4866" max="4866" width="1.7109375" style="5" customWidth="1"/>
    <col min="4867" max="4867" width="4.140625" style="5" customWidth="1"/>
    <col min="4868" max="4868" width="18.85546875" style="5" customWidth="1"/>
    <col min="4869" max="4869" width="11.7109375" style="5" customWidth="1"/>
    <col min="4870" max="4870" width="9.7109375" style="5" customWidth="1"/>
    <col min="4871" max="4871" width="10.28515625" style="5" customWidth="1"/>
    <col min="4872" max="4872" width="9.28515625" style="5" customWidth="1"/>
    <col min="4873" max="4873" width="11.42578125" style="5" customWidth="1"/>
    <col min="4874" max="4874" width="2.140625" style="5" bestFit="1" customWidth="1"/>
    <col min="4875" max="4876" width="9.28515625" style="5" customWidth="1"/>
    <col min="4877" max="4877" width="2.5703125" style="5" customWidth="1"/>
    <col min="4878" max="4878" width="14.85546875" style="5" customWidth="1"/>
    <col min="4879" max="4879" width="14.42578125" style="5" customWidth="1"/>
    <col min="4880" max="4880" width="13.42578125" style="5" customWidth="1"/>
    <col min="4881" max="4881" width="3.85546875" style="5" customWidth="1"/>
    <col min="4882" max="4882" width="8.85546875" style="5" bestFit="1" customWidth="1"/>
    <col min="4883" max="4883" width="9.28515625" style="5" customWidth="1"/>
    <col min="4884" max="5120" width="9.140625" style="5" customWidth="1"/>
    <col min="5121" max="5121" width="3.140625" style="5" customWidth="1"/>
    <col min="5122" max="5122" width="1.7109375" style="5" customWidth="1"/>
    <col min="5123" max="5123" width="4.140625" style="5" customWidth="1"/>
    <col min="5124" max="5124" width="18.85546875" style="5" customWidth="1"/>
    <col min="5125" max="5125" width="11.7109375" style="5" customWidth="1"/>
    <col min="5126" max="5126" width="9.7109375" style="5" customWidth="1"/>
    <col min="5127" max="5127" width="10.28515625" style="5" customWidth="1"/>
    <col min="5128" max="5128" width="9.28515625" style="5" customWidth="1"/>
    <col min="5129" max="5129" width="11.42578125" style="5" customWidth="1"/>
    <col min="5130" max="5130" width="2.140625" style="5" bestFit="1" customWidth="1"/>
    <col min="5131" max="5132" width="9.28515625" style="5" customWidth="1"/>
    <col min="5133" max="5133" width="2.5703125" style="5" customWidth="1"/>
    <col min="5134" max="5134" width="14.85546875" style="5" customWidth="1"/>
    <col min="5135" max="5135" width="14.42578125" style="5" customWidth="1"/>
    <col min="5136" max="5136" width="13.42578125" style="5" customWidth="1"/>
    <col min="5137" max="5137" width="3.85546875" style="5" customWidth="1"/>
    <col min="5138" max="5138" width="8.85546875" style="5" bestFit="1" customWidth="1"/>
    <col min="5139" max="5139" width="9.28515625" style="5" customWidth="1"/>
    <col min="5140" max="5376" width="9.140625" style="5" customWidth="1"/>
    <col min="5377" max="5377" width="3.140625" style="5" customWidth="1"/>
    <col min="5378" max="5378" width="1.7109375" style="5" customWidth="1"/>
    <col min="5379" max="5379" width="4.140625" style="5" customWidth="1"/>
    <col min="5380" max="5380" width="18.85546875" style="5" customWidth="1"/>
    <col min="5381" max="5381" width="11.7109375" style="5" customWidth="1"/>
    <col min="5382" max="5382" width="9.7109375" style="5" customWidth="1"/>
    <col min="5383" max="5383" width="10.28515625" style="5" customWidth="1"/>
    <col min="5384" max="5384" width="9.28515625" style="5" customWidth="1"/>
    <col min="5385" max="5385" width="11.42578125" style="5" customWidth="1"/>
    <col min="5386" max="5386" width="2.140625" style="5" bestFit="1" customWidth="1"/>
    <col min="5387" max="5388" width="9.28515625" style="5" customWidth="1"/>
    <col min="5389" max="5389" width="2.5703125" style="5" customWidth="1"/>
    <col min="5390" max="5390" width="14.85546875" style="5" customWidth="1"/>
    <col min="5391" max="5391" width="14.42578125" style="5" customWidth="1"/>
    <col min="5392" max="5392" width="13.42578125" style="5" customWidth="1"/>
    <col min="5393" max="5393" width="3.85546875" style="5" customWidth="1"/>
    <col min="5394" max="5394" width="8.85546875" style="5" bestFit="1" customWidth="1"/>
    <col min="5395" max="5395" width="9.28515625" style="5" customWidth="1"/>
    <col min="5396" max="5632" width="9.140625" style="5" customWidth="1"/>
    <col min="5633" max="5633" width="3.140625" style="5" customWidth="1"/>
    <col min="5634" max="5634" width="1.7109375" style="5" customWidth="1"/>
    <col min="5635" max="5635" width="4.140625" style="5" customWidth="1"/>
    <col min="5636" max="5636" width="18.85546875" style="5" customWidth="1"/>
    <col min="5637" max="5637" width="11.7109375" style="5" customWidth="1"/>
    <col min="5638" max="5638" width="9.7109375" style="5" customWidth="1"/>
    <col min="5639" max="5639" width="10.28515625" style="5" customWidth="1"/>
    <col min="5640" max="5640" width="9.28515625" style="5" customWidth="1"/>
    <col min="5641" max="5641" width="11.42578125" style="5" customWidth="1"/>
    <col min="5642" max="5642" width="2.140625" style="5" bestFit="1" customWidth="1"/>
    <col min="5643" max="5644" width="9.28515625" style="5" customWidth="1"/>
    <col min="5645" max="5645" width="2.5703125" style="5" customWidth="1"/>
    <col min="5646" max="5646" width="14.85546875" style="5" customWidth="1"/>
    <col min="5647" max="5647" width="14.42578125" style="5" customWidth="1"/>
    <col min="5648" max="5648" width="13.42578125" style="5" customWidth="1"/>
    <col min="5649" max="5649" width="3.85546875" style="5" customWidth="1"/>
    <col min="5650" max="5650" width="8.85546875" style="5" bestFit="1" customWidth="1"/>
    <col min="5651" max="5651" width="9.28515625" style="5" customWidth="1"/>
    <col min="5652" max="5888" width="9.140625" style="5" customWidth="1"/>
    <col min="5889" max="5889" width="3.140625" style="5" customWidth="1"/>
    <col min="5890" max="5890" width="1.7109375" style="5" customWidth="1"/>
    <col min="5891" max="5891" width="4.140625" style="5" customWidth="1"/>
    <col min="5892" max="5892" width="18.85546875" style="5" customWidth="1"/>
    <col min="5893" max="5893" width="11.7109375" style="5" customWidth="1"/>
    <col min="5894" max="5894" width="9.7109375" style="5" customWidth="1"/>
    <col min="5895" max="5895" width="10.28515625" style="5" customWidth="1"/>
    <col min="5896" max="5896" width="9.28515625" style="5" customWidth="1"/>
    <col min="5897" max="5897" width="11.42578125" style="5" customWidth="1"/>
    <col min="5898" max="5898" width="2.140625" style="5" bestFit="1" customWidth="1"/>
    <col min="5899" max="5900" width="9.28515625" style="5" customWidth="1"/>
    <col min="5901" max="5901" width="2.5703125" style="5" customWidth="1"/>
    <col min="5902" max="5902" width="14.85546875" style="5" customWidth="1"/>
    <col min="5903" max="5903" width="14.42578125" style="5" customWidth="1"/>
    <col min="5904" max="5904" width="13.42578125" style="5" customWidth="1"/>
    <col min="5905" max="5905" width="3.85546875" style="5" customWidth="1"/>
    <col min="5906" max="5906" width="8.85546875" style="5" bestFit="1" customWidth="1"/>
    <col min="5907" max="5907" width="9.28515625" style="5" customWidth="1"/>
    <col min="5908" max="6144" width="9.140625" style="5" customWidth="1"/>
    <col min="6145" max="6145" width="3.140625" style="5" customWidth="1"/>
    <col min="6146" max="6146" width="1.7109375" style="5" customWidth="1"/>
    <col min="6147" max="6147" width="4.140625" style="5" customWidth="1"/>
    <col min="6148" max="6148" width="18.85546875" style="5" customWidth="1"/>
    <col min="6149" max="6149" width="11.7109375" style="5" customWidth="1"/>
    <col min="6150" max="6150" width="9.7109375" style="5" customWidth="1"/>
    <col min="6151" max="6151" width="10.28515625" style="5" customWidth="1"/>
    <col min="6152" max="6152" width="9.28515625" style="5" customWidth="1"/>
    <col min="6153" max="6153" width="11.42578125" style="5" customWidth="1"/>
    <col min="6154" max="6154" width="2.140625" style="5" bestFit="1" customWidth="1"/>
    <col min="6155" max="6156" width="9.28515625" style="5" customWidth="1"/>
    <col min="6157" max="6157" width="2.5703125" style="5" customWidth="1"/>
    <col min="6158" max="6158" width="14.85546875" style="5" customWidth="1"/>
    <col min="6159" max="6159" width="14.42578125" style="5" customWidth="1"/>
    <col min="6160" max="6160" width="13.42578125" style="5" customWidth="1"/>
    <col min="6161" max="6161" width="3.85546875" style="5" customWidth="1"/>
    <col min="6162" max="6162" width="8.85546875" style="5" bestFit="1" customWidth="1"/>
    <col min="6163" max="6163" width="9.28515625" style="5" customWidth="1"/>
    <col min="6164" max="6400" width="9.140625" style="5" customWidth="1"/>
    <col min="6401" max="6401" width="3.140625" style="5" customWidth="1"/>
    <col min="6402" max="6402" width="1.7109375" style="5" customWidth="1"/>
    <col min="6403" max="6403" width="4.140625" style="5" customWidth="1"/>
    <col min="6404" max="6404" width="18.85546875" style="5" customWidth="1"/>
    <col min="6405" max="6405" width="11.7109375" style="5" customWidth="1"/>
    <col min="6406" max="6406" width="9.7109375" style="5" customWidth="1"/>
    <col min="6407" max="6407" width="10.28515625" style="5" customWidth="1"/>
    <col min="6408" max="6408" width="9.28515625" style="5" customWidth="1"/>
    <col min="6409" max="6409" width="11.42578125" style="5" customWidth="1"/>
    <col min="6410" max="6410" width="2.140625" style="5" bestFit="1" customWidth="1"/>
    <col min="6411" max="6412" width="9.28515625" style="5" customWidth="1"/>
    <col min="6413" max="6413" width="2.5703125" style="5" customWidth="1"/>
    <col min="6414" max="6414" width="14.85546875" style="5" customWidth="1"/>
    <col min="6415" max="6415" width="14.42578125" style="5" customWidth="1"/>
    <col min="6416" max="6416" width="13.42578125" style="5" customWidth="1"/>
    <col min="6417" max="6417" width="3.85546875" style="5" customWidth="1"/>
    <col min="6418" max="6418" width="8.85546875" style="5" bestFit="1" customWidth="1"/>
    <col min="6419" max="6419" width="9.28515625" style="5" customWidth="1"/>
    <col min="6420" max="6656" width="9.140625" style="5" customWidth="1"/>
    <col min="6657" max="6657" width="3.140625" style="5" customWidth="1"/>
    <col min="6658" max="6658" width="1.7109375" style="5" customWidth="1"/>
    <col min="6659" max="6659" width="4.140625" style="5" customWidth="1"/>
    <col min="6660" max="6660" width="18.85546875" style="5" customWidth="1"/>
    <col min="6661" max="6661" width="11.7109375" style="5" customWidth="1"/>
    <col min="6662" max="6662" width="9.7109375" style="5" customWidth="1"/>
    <col min="6663" max="6663" width="10.28515625" style="5" customWidth="1"/>
    <col min="6664" max="6664" width="9.28515625" style="5" customWidth="1"/>
    <col min="6665" max="6665" width="11.42578125" style="5" customWidth="1"/>
    <col min="6666" max="6666" width="2.140625" style="5" bestFit="1" customWidth="1"/>
    <col min="6667" max="6668" width="9.28515625" style="5" customWidth="1"/>
    <col min="6669" max="6669" width="2.5703125" style="5" customWidth="1"/>
    <col min="6670" max="6670" width="14.85546875" style="5" customWidth="1"/>
    <col min="6671" max="6671" width="14.42578125" style="5" customWidth="1"/>
    <col min="6672" max="6672" width="13.42578125" style="5" customWidth="1"/>
    <col min="6673" max="6673" width="3.85546875" style="5" customWidth="1"/>
    <col min="6674" max="6674" width="8.85546875" style="5" bestFit="1" customWidth="1"/>
    <col min="6675" max="6675" width="9.28515625" style="5" customWidth="1"/>
    <col min="6676" max="6912" width="9.140625" style="5" customWidth="1"/>
    <col min="6913" max="6913" width="3.140625" style="5" customWidth="1"/>
    <col min="6914" max="6914" width="1.7109375" style="5" customWidth="1"/>
    <col min="6915" max="6915" width="4.140625" style="5" customWidth="1"/>
    <col min="6916" max="6916" width="18.85546875" style="5" customWidth="1"/>
    <col min="6917" max="6917" width="11.7109375" style="5" customWidth="1"/>
    <col min="6918" max="6918" width="9.7109375" style="5" customWidth="1"/>
    <col min="6919" max="6919" width="10.28515625" style="5" customWidth="1"/>
    <col min="6920" max="6920" width="9.28515625" style="5" customWidth="1"/>
    <col min="6921" max="6921" width="11.42578125" style="5" customWidth="1"/>
    <col min="6922" max="6922" width="2.140625" style="5" bestFit="1" customWidth="1"/>
    <col min="6923" max="6924" width="9.28515625" style="5" customWidth="1"/>
    <col min="6925" max="6925" width="2.5703125" style="5" customWidth="1"/>
    <col min="6926" max="6926" width="14.85546875" style="5" customWidth="1"/>
    <col min="6927" max="6927" width="14.42578125" style="5" customWidth="1"/>
    <col min="6928" max="6928" width="13.42578125" style="5" customWidth="1"/>
    <col min="6929" max="6929" width="3.85546875" style="5" customWidth="1"/>
    <col min="6930" max="6930" width="8.85546875" style="5" bestFit="1" customWidth="1"/>
    <col min="6931" max="6931" width="9.28515625" style="5" customWidth="1"/>
    <col min="6932" max="7168" width="9.140625" style="5" customWidth="1"/>
    <col min="7169" max="7169" width="3.140625" style="5" customWidth="1"/>
    <col min="7170" max="7170" width="1.7109375" style="5" customWidth="1"/>
    <col min="7171" max="7171" width="4.140625" style="5" customWidth="1"/>
    <col min="7172" max="7172" width="18.85546875" style="5" customWidth="1"/>
    <col min="7173" max="7173" width="11.7109375" style="5" customWidth="1"/>
    <col min="7174" max="7174" width="9.7109375" style="5" customWidth="1"/>
    <col min="7175" max="7175" width="10.28515625" style="5" customWidth="1"/>
    <col min="7176" max="7176" width="9.28515625" style="5" customWidth="1"/>
    <col min="7177" max="7177" width="11.42578125" style="5" customWidth="1"/>
    <col min="7178" max="7178" width="2.140625" style="5" bestFit="1" customWidth="1"/>
    <col min="7179" max="7180" width="9.28515625" style="5" customWidth="1"/>
    <col min="7181" max="7181" width="2.5703125" style="5" customWidth="1"/>
    <col min="7182" max="7182" width="14.85546875" style="5" customWidth="1"/>
    <col min="7183" max="7183" width="14.42578125" style="5" customWidth="1"/>
    <col min="7184" max="7184" width="13.42578125" style="5" customWidth="1"/>
    <col min="7185" max="7185" width="3.85546875" style="5" customWidth="1"/>
    <col min="7186" max="7186" width="8.85546875" style="5" bestFit="1" customWidth="1"/>
    <col min="7187" max="7187" width="9.28515625" style="5" customWidth="1"/>
    <col min="7188" max="7424" width="9.140625" style="5" customWidth="1"/>
    <col min="7425" max="7425" width="3.140625" style="5" customWidth="1"/>
    <col min="7426" max="7426" width="1.7109375" style="5" customWidth="1"/>
    <col min="7427" max="7427" width="4.140625" style="5" customWidth="1"/>
    <col min="7428" max="7428" width="18.85546875" style="5" customWidth="1"/>
    <col min="7429" max="7429" width="11.7109375" style="5" customWidth="1"/>
    <col min="7430" max="7430" width="9.7109375" style="5" customWidth="1"/>
    <col min="7431" max="7431" width="10.28515625" style="5" customWidth="1"/>
    <col min="7432" max="7432" width="9.28515625" style="5" customWidth="1"/>
    <col min="7433" max="7433" width="11.42578125" style="5" customWidth="1"/>
    <col min="7434" max="7434" width="2.140625" style="5" bestFit="1" customWidth="1"/>
    <col min="7435" max="7436" width="9.28515625" style="5" customWidth="1"/>
    <col min="7437" max="7437" width="2.5703125" style="5" customWidth="1"/>
    <col min="7438" max="7438" width="14.85546875" style="5" customWidth="1"/>
    <col min="7439" max="7439" width="14.42578125" style="5" customWidth="1"/>
    <col min="7440" max="7440" width="13.42578125" style="5" customWidth="1"/>
    <col min="7441" max="7441" width="3.85546875" style="5" customWidth="1"/>
    <col min="7442" max="7442" width="8.85546875" style="5" bestFit="1" customWidth="1"/>
    <col min="7443" max="7443" width="9.28515625" style="5" customWidth="1"/>
    <col min="7444" max="7680" width="9.140625" style="5" customWidth="1"/>
    <col min="7681" max="7681" width="3.140625" style="5" customWidth="1"/>
    <col min="7682" max="7682" width="1.7109375" style="5" customWidth="1"/>
    <col min="7683" max="7683" width="4.140625" style="5" customWidth="1"/>
    <col min="7684" max="7684" width="18.85546875" style="5" customWidth="1"/>
    <col min="7685" max="7685" width="11.7109375" style="5" customWidth="1"/>
    <col min="7686" max="7686" width="9.7109375" style="5" customWidth="1"/>
    <col min="7687" max="7687" width="10.28515625" style="5" customWidth="1"/>
    <col min="7688" max="7688" width="9.28515625" style="5" customWidth="1"/>
    <col min="7689" max="7689" width="11.42578125" style="5" customWidth="1"/>
    <col min="7690" max="7690" width="2.140625" style="5" bestFit="1" customWidth="1"/>
    <col min="7691" max="7692" width="9.28515625" style="5" customWidth="1"/>
    <col min="7693" max="7693" width="2.5703125" style="5" customWidth="1"/>
    <col min="7694" max="7694" width="14.85546875" style="5" customWidth="1"/>
    <col min="7695" max="7695" width="14.42578125" style="5" customWidth="1"/>
    <col min="7696" max="7696" width="13.42578125" style="5" customWidth="1"/>
    <col min="7697" max="7697" width="3.85546875" style="5" customWidth="1"/>
    <col min="7698" max="7698" width="8.85546875" style="5" bestFit="1" customWidth="1"/>
    <col min="7699" max="7699" width="9.28515625" style="5" customWidth="1"/>
    <col min="7700" max="7936" width="9.140625" style="5" customWidth="1"/>
    <col min="7937" max="7937" width="3.140625" style="5" customWidth="1"/>
    <col min="7938" max="7938" width="1.7109375" style="5" customWidth="1"/>
    <col min="7939" max="7939" width="4.140625" style="5" customWidth="1"/>
    <col min="7940" max="7940" width="18.85546875" style="5" customWidth="1"/>
    <col min="7941" max="7941" width="11.7109375" style="5" customWidth="1"/>
    <col min="7942" max="7942" width="9.7109375" style="5" customWidth="1"/>
    <col min="7943" max="7943" width="10.28515625" style="5" customWidth="1"/>
    <col min="7944" max="7944" width="9.28515625" style="5" customWidth="1"/>
    <col min="7945" max="7945" width="11.42578125" style="5" customWidth="1"/>
    <col min="7946" max="7946" width="2.140625" style="5" bestFit="1" customWidth="1"/>
    <col min="7947" max="7948" width="9.28515625" style="5" customWidth="1"/>
    <col min="7949" max="7949" width="2.5703125" style="5" customWidth="1"/>
    <col min="7950" max="7950" width="14.85546875" style="5" customWidth="1"/>
    <col min="7951" max="7951" width="14.42578125" style="5" customWidth="1"/>
    <col min="7952" max="7952" width="13.42578125" style="5" customWidth="1"/>
    <col min="7953" max="7953" width="3.85546875" style="5" customWidth="1"/>
    <col min="7954" max="7954" width="8.85546875" style="5" bestFit="1" customWidth="1"/>
    <col min="7955" max="7955" width="9.28515625" style="5" customWidth="1"/>
    <col min="7956" max="8192" width="9.140625" style="5" customWidth="1"/>
    <col min="8193" max="8193" width="3.140625" style="5" customWidth="1"/>
    <col min="8194" max="8194" width="1.7109375" style="5" customWidth="1"/>
    <col min="8195" max="8195" width="4.140625" style="5" customWidth="1"/>
    <col min="8196" max="8196" width="18.85546875" style="5" customWidth="1"/>
    <col min="8197" max="8197" width="11.7109375" style="5" customWidth="1"/>
    <col min="8198" max="8198" width="9.7109375" style="5" customWidth="1"/>
    <col min="8199" max="8199" width="10.28515625" style="5" customWidth="1"/>
    <col min="8200" max="8200" width="9.28515625" style="5" customWidth="1"/>
    <col min="8201" max="8201" width="11.42578125" style="5" customWidth="1"/>
    <col min="8202" max="8202" width="2.140625" style="5" bestFit="1" customWidth="1"/>
    <col min="8203" max="8204" width="9.28515625" style="5" customWidth="1"/>
    <col min="8205" max="8205" width="2.5703125" style="5" customWidth="1"/>
    <col min="8206" max="8206" width="14.85546875" style="5" customWidth="1"/>
    <col min="8207" max="8207" width="14.42578125" style="5" customWidth="1"/>
    <col min="8208" max="8208" width="13.42578125" style="5" customWidth="1"/>
    <col min="8209" max="8209" width="3.85546875" style="5" customWidth="1"/>
    <col min="8210" max="8210" width="8.85546875" style="5" bestFit="1" customWidth="1"/>
    <col min="8211" max="8211" width="9.28515625" style="5" customWidth="1"/>
    <col min="8212" max="8448" width="9.140625" style="5" customWidth="1"/>
    <col min="8449" max="8449" width="3.140625" style="5" customWidth="1"/>
    <col min="8450" max="8450" width="1.7109375" style="5" customWidth="1"/>
    <col min="8451" max="8451" width="4.140625" style="5" customWidth="1"/>
    <col min="8452" max="8452" width="18.85546875" style="5" customWidth="1"/>
    <col min="8453" max="8453" width="11.7109375" style="5" customWidth="1"/>
    <col min="8454" max="8454" width="9.7109375" style="5" customWidth="1"/>
    <col min="8455" max="8455" width="10.28515625" style="5" customWidth="1"/>
    <col min="8456" max="8456" width="9.28515625" style="5" customWidth="1"/>
    <col min="8457" max="8457" width="11.42578125" style="5" customWidth="1"/>
    <col min="8458" max="8458" width="2.140625" style="5" bestFit="1" customWidth="1"/>
    <col min="8459" max="8460" width="9.28515625" style="5" customWidth="1"/>
    <col min="8461" max="8461" width="2.5703125" style="5" customWidth="1"/>
    <col min="8462" max="8462" width="14.85546875" style="5" customWidth="1"/>
    <col min="8463" max="8463" width="14.42578125" style="5" customWidth="1"/>
    <col min="8464" max="8464" width="13.42578125" style="5" customWidth="1"/>
    <col min="8465" max="8465" width="3.85546875" style="5" customWidth="1"/>
    <col min="8466" max="8466" width="8.85546875" style="5" bestFit="1" customWidth="1"/>
    <col min="8467" max="8467" width="9.28515625" style="5" customWidth="1"/>
    <col min="8468" max="8704" width="9.140625" style="5" customWidth="1"/>
    <col min="8705" max="8705" width="3.140625" style="5" customWidth="1"/>
    <col min="8706" max="8706" width="1.7109375" style="5" customWidth="1"/>
    <col min="8707" max="8707" width="4.140625" style="5" customWidth="1"/>
    <col min="8708" max="8708" width="18.85546875" style="5" customWidth="1"/>
    <col min="8709" max="8709" width="11.7109375" style="5" customWidth="1"/>
    <col min="8710" max="8710" width="9.7109375" style="5" customWidth="1"/>
    <col min="8711" max="8711" width="10.28515625" style="5" customWidth="1"/>
    <col min="8712" max="8712" width="9.28515625" style="5" customWidth="1"/>
    <col min="8713" max="8713" width="11.42578125" style="5" customWidth="1"/>
    <col min="8714" max="8714" width="2.140625" style="5" bestFit="1" customWidth="1"/>
    <col min="8715" max="8716" width="9.28515625" style="5" customWidth="1"/>
    <col min="8717" max="8717" width="2.5703125" style="5" customWidth="1"/>
    <col min="8718" max="8718" width="14.85546875" style="5" customWidth="1"/>
    <col min="8719" max="8719" width="14.42578125" style="5" customWidth="1"/>
    <col min="8720" max="8720" width="13.42578125" style="5" customWidth="1"/>
    <col min="8721" max="8721" width="3.85546875" style="5" customWidth="1"/>
    <col min="8722" max="8722" width="8.85546875" style="5" bestFit="1" customWidth="1"/>
    <col min="8723" max="8723" width="9.28515625" style="5" customWidth="1"/>
    <col min="8724" max="8960" width="9.140625" style="5" customWidth="1"/>
    <col min="8961" max="8961" width="3.140625" style="5" customWidth="1"/>
    <col min="8962" max="8962" width="1.7109375" style="5" customWidth="1"/>
    <col min="8963" max="8963" width="4.140625" style="5" customWidth="1"/>
    <col min="8964" max="8964" width="18.85546875" style="5" customWidth="1"/>
    <col min="8965" max="8965" width="11.7109375" style="5" customWidth="1"/>
    <col min="8966" max="8966" width="9.7109375" style="5" customWidth="1"/>
    <col min="8967" max="8967" width="10.28515625" style="5" customWidth="1"/>
    <col min="8968" max="8968" width="9.28515625" style="5" customWidth="1"/>
    <col min="8969" max="8969" width="11.42578125" style="5" customWidth="1"/>
    <col min="8970" max="8970" width="2.140625" style="5" bestFit="1" customWidth="1"/>
    <col min="8971" max="8972" width="9.28515625" style="5" customWidth="1"/>
    <col min="8973" max="8973" width="2.5703125" style="5" customWidth="1"/>
    <col min="8974" max="8974" width="14.85546875" style="5" customWidth="1"/>
    <col min="8975" max="8975" width="14.42578125" style="5" customWidth="1"/>
    <col min="8976" max="8976" width="13.42578125" style="5" customWidth="1"/>
    <col min="8977" max="8977" width="3.85546875" style="5" customWidth="1"/>
    <col min="8978" max="8978" width="8.85546875" style="5" bestFit="1" customWidth="1"/>
    <col min="8979" max="8979" width="9.28515625" style="5" customWidth="1"/>
    <col min="8980" max="9216" width="9.140625" style="5" customWidth="1"/>
    <col min="9217" max="9217" width="3.140625" style="5" customWidth="1"/>
    <col min="9218" max="9218" width="1.7109375" style="5" customWidth="1"/>
    <col min="9219" max="9219" width="4.140625" style="5" customWidth="1"/>
    <col min="9220" max="9220" width="18.85546875" style="5" customWidth="1"/>
    <col min="9221" max="9221" width="11.7109375" style="5" customWidth="1"/>
    <col min="9222" max="9222" width="9.7109375" style="5" customWidth="1"/>
    <col min="9223" max="9223" width="10.28515625" style="5" customWidth="1"/>
    <col min="9224" max="9224" width="9.28515625" style="5" customWidth="1"/>
    <col min="9225" max="9225" width="11.42578125" style="5" customWidth="1"/>
    <col min="9226" max="9226" width="2.140625" style="5" bestFit="1" customWidth="1"/>
    <col min="9227" max="9228" width="9.28515625" style="5" customWidth="1"/>
    <col min="9229" max="9229" width="2.5703125" style="5" customWidth="1"/>
    <col min="9230" max="9230" width="14.85546875" style="5" customWidth="1"/>
    <col min="9231" max="9231" width="14.42578125" style="5" customWidth="1"/>
    <col min="9232" max="9232" width="13.42578125" style="5" customWidth="1"/>
    <col min="9233" max="9233" width="3.85546875" style="5" customWidth="1"/>
    <col min="9234" max="9234" width="8.85546875" style="5" bestFit="1" customWidth="1"/>
    <col min="9235" max="9235" width="9.28515625" style="5" customWidth="1"/>
    <col min="9236" max="9472" width="9.140625" style="5" customWidth="1"/>
    <col min="9473" max="9473" width="3.140625" style="5" customWidth="1"/>
    <col min="9474" max="9474" width="1.7109375" style="5" customWidth="1"/>
    <col min="9475" max="9475" width="4.140625" style="5" customWidth="1"/>
    <col min="9476" max="9476" width="18.85546875" style="5" customWidth="1"/>
    <col min="9477" max="9477" width="11.7109375" style="5" customWidth="1"/>
    <col min="9478" max="9478" width="9.7109375" style="5" customWidth="1"/>
    <col min="9479" max="9479" width="10.28515625" style="5" customWidth="1"/>
    <col min="9480" max="9480" width="9.28515625" style="5" customWidth="1"/>
    <col min="9481" max="9481" width="11.42578125" style="5" customWidth="1"/>
    <col min="9482" max="9482" width="2.140625" style="5" bestFit="1" customWidth="1"/>
    <col min="9483" max="9484" width="9.28515625" style="5" customWidth="1"/>
    <col min="9485" max="9485" width="2.5703125" style="5" customWidth="1"/>
    <col min="9486" max="9486" width="14.85546875" style="5" customWidth="1"/>
    <col min="9487" max="9487" width="14.42578125" style="5" customWidth="1"/>
    <col min="9488" max="9488" width="13.42578125" style="5" customWidth="1"/>
    <col min="9489" max="9489" width="3.85546875" style="5" customWidth="1"/>
    <col min="9490" max="9490" width="8.85546875" style="5" bestFit="1" customWidth="1"/>
    <col min="9491" max="9491" width="9.28515625" style="5" customWidth="1"/>
    <col min="9492" max="9728" width="9.140625" style="5" customWidth="1"/>
    <col min="9729" max="9729" width="3.140625" style="5" customWidth="1"/>
    <col min="9730" max="9730" width="1.7109375" style="5" customWidth="1"/>
    <col min="9731" max="9731" width="4.140625" style="5" customWidth="1"/>
    <col min="9732" max="9732" width="18.85546875" style="5" customWidth="1"/>
    <col min="9733" max="9733" width="11.7109375" style="5" customWidth="1"/>
    <col min="9734" max="9734" width="9.7109375" style="5" customWidth="1"/>
    <col min="9735" max="9735" width="10.28515625" style="5" customWidth="1"/>
    <col min="9736" max="9736" width="9.28515625" style="5" customWidth="1"/>
    <col min="9737" max="9737" width="11.42578125" style="5" customWidth="1"/>
    <col min="9738" max="9738" width="2.140625" style="5" bestFit="1" customWidth="1"/>
    <col min="9739" max="9740" width="9.28515625" style="5" customWidth="1"/>
    <col min="9741" max="9741" width="2.5703125" style="5" customWidth="1"/>
    <col min="9742" max="9742" width="14.85546875" style="5" customWidth="1"/>
    <col min="9743" max="9743" width="14.42578125" style="5" customWidth="1"/>
    <col min="9744" max="9744" width="13.42578125" style="5" customWidth="1"/>
    <col min="9745" max="9745" width="3.85546875" style="5" customWidth="1"/>
    <col min="9746" max="9746" width="8.85546875" style="5" bestFit="1" customWidth="1"/>
    <col min="9747" max="9747" width="9.28515625" style="5" customWidth="1"/>
    <col min="9748" max="9984" width="9.140625" style="5" customWidth="1"/>
    <col min="9985" max="9985" width="3.140625" style="5" customWidth="1"/>
    <col min="9986" max="9986" width="1.7109375" style="5" customWidth="1"/>
    <col min="9987" max="9987" width="4.140625" style="5" customWidth="1"/>
    <col min="9988" max="9988" width="18.85546875" style="5" customWidth="1"/>
    <col min="9989" max="9989" width="11.7109375" style="5" customWidth="1"/>
    <col min="9990" max="9990" width="9.7109375" style="5" customWidth="1"/>
    <col min="9991" max="9991" width="10.28515625" style="5" customWidth="1"/>
    <col min="9992" max="9992" width="9.28515625" style="5" customWidth="1"/>
    <col min="9993" max="9993" width="11.42578125" style="5" customWidth="1"/>
    <col min="9994" max="9994" width="2.140625" style="5" bestFit="1" customWidth="1"/>
    <col min="9995" max="9996" width="9.28515625" style="5" customWidth="1"/>
    <col min="9997" max="9997" width="2.5703125" style="5" customWidth="1"/>
    <col min="9998" max="9998" width="14.85546875" style="5" customWidth="1"/>
    <col min="9999" max="9999" width="14.42578125" style="5" customWidth="1"/>
    <col min="10000" max="10000" width="13.42578125" style="5" customWidth="1"/>
    <col min="10001" max="10001" width="3.85546875" style="5" customWidth="1"/>
    <col min="10002" max="10002" width="8.85546875" style="5" bestFit="1" customWidth="1"/>
    <col min="10003" max="10003" width="9.28515625" style="5" customWidth="1"/>
    <col min="10004" max="10240" width="9.140625" style="5" customWidth="1"/>
    <col min="10241" max="10241" width="3.140625" style="5" customWidth="1"/>
    <col min="10242" max="10242" width="1.7109375" style="5" customWidth="1"/>
    <col min="10243" max="10243" width="4.140625" style="5" customWidth="1"/>
    <col min="10244" max="10244" width="18.85546875" style="5" customWidth="1"/>
    <col min="10245" max="10245" width="11.7109375" style="5" customWidth="1"/>
    <col min="10246" max="10246" width="9.7109375" style="5" customWidth="1"/>
    <col min="10247" max="10247" width="10.28515625" style="5" customWidth="1"/>
    <col min="10248" max="10248" width="9.28515625" style="5" customWidth="1"/>
    <col min="10249" max="10249" width="11.42578125" style="5" customWidth="1"/>
    <col min="10250" max="10250" width="2.140625" style="5" bestFit="1" customWidth="1"/>
    <col min="10251" max="10252" width="9.28515625" style="5" customWidth="1"/>
    <col min="10253" max="10253" width="2.5703125" style="5" customWidth="1"/>
    <col min="10254" max="10254" width="14.85546875" style="5" customWidth="1"/>
    <col min="10255" max="10255" width="14.42578125" style="5" customWidth="1"/>
    <col min="10256" max="10256" width="13.42578125" style="5" customWidth="1"/>
    <col min="10257" max="10257" width="3.85546875" style="5" customWidth="1"/>
    <col min="10258" max="10258" width="8.85546875" style="5" bestFit="1" customWidth="1"/>
    <col min="10259" max="10259" width="9.28515625" style="5" customWidth="1"/>
    <col min="10260" max="10496" width="9.140625" style="5" customWidth="1"/>
    <col min="10497" max="10497" width="3.140625" style="5" customWidth="1"/>
    <col min="10498" max="10498" width="1.7109375" style="5" customWidth="1"/>
    <col min="10499" max="10499" width="4.140625" style="5" customWidth="1"/>
    <col min="10500" max="10500" width="18.85546875" style="5" customWidth="1"/>
    <col min="10501" max="10501" width="11.7109375" style="5" customWidth="1"/>
    <col min="10502" max="10502" width="9.7109375" style="5" customWidth="1"/>
    <col min="10503" max="10503" width="10.28515625" style="5" customWidth="1"/>
    <col min="10504" max="10504" width="9.28515625" style="5" customWidth="1"/>
    <col min="10505" max="10505" width="11.42578125" style="5" customWidth="1"/>
    <col min="10506" max="10506" width="2.140625" style="5" bestFit="1" customWidth="1"/>
    <col min="10507" max="10508" width="9.28515625" style="5" customWidth="1"/>
    <col min="10509" max="10509" width="2.5703125" style="5" customWidth="1"/>
    <col min="10510" max="10510" width="14.85546875" style="5" customWidth="1"/>
    <col min="10511" max="10511" width="14.42578125" style="5" customWidth="1"/>
    <col min="10512" max="10512" width="13.42578125" style="5" customWidth="1"/>
    <col min="10513" max="10513" width="3.85546875" style="5" customWidth="1"/>
    <col min="10514" max="10514" width="8.85546875" style="5" bestFit="1" customWidth="1"/>
    <col min="10515" max="10515" width="9.28515625" style="5" customWidth="1"/>
    <col min="10516" max="10752" width="9.140625" style="5" customWidth="1"/>
    <col min="10753" max="10753" width="3.140625" style="5" customWidth="1"/>
    <col min="10754" max="10754" width="1.7109375" style="5" customWidth="1"/>
    <col min="10755" max="10755" width="4.140625" style="5" customWidth="1"/>
    <col min="10756" max="10756" width="18.85546875" style="5" customWidth="1"/>
    <col min="10757" max="10757" width="11.7109375" style="5" customWidth="1"/>
    <col min="10758" max="10758" width="9.7109375" style="5" customWidth="1"/>
    <col min="10759" max="10759" width="10.28515625" style="5" customWidth="1"/>
    <col min="10760" max="10760" width="9.28515625" style="5" customWidth="1"/>
    <col min="10761" max="10761" width="11.42578125" style="5" customWidth="1"/>
    <col min="10762" max="10762" width="2.140625" style="5" bestFit="1" customWidth="1"/>
    <col min="10763" max="10764" width="9.28515625" style="5" customWidth="1"/>
    <col min="10765" max="10765" width="2.5703125" style="5" customWidth="1"/>
    <col min="10766" max="10766" width="14.85546875" style="5" customWidth="1"/>
    <col min="10767" max="10767" width="14.42578125" style="5" customWidth="1"/>
    <col min="10768" max="10768" width="13.42578125" style="5" customWidth="1"/>
    <col min="10769" max="10769" width="3.85546875" style="5" customWidth="1"/>
    <col min="10770" max="10770" width="8.85546875" style="5" bestFit="1" customWidth="1"/>
    <col min="10771" max="10771" width="9.28515625" style="5" customWidth="1"/>
    <col min="10772" max="11008" width="9.140625" style="5" customWidth="1"/>
    <col min="11009" max="11009" width="3.140625" style="5" customWidth="1"/>
    <col min="11010" max="11010" width="1.7109375" style="5" customWidth="1"/>
    <col min="11011" max="11011" width="4.140625" style="5" customWidth="1"/>
    <col min="11012" max="11012" width="18.85546875" style="5" customWidth="1"/>
    <col min="11013" max="11013" width="11.7109375" style="5" customWidth="1"/>
    <col min="11014" max="11014" width="9.7109375" style="5" customWidth="1"/>
    <col min="11015" max="11015" width="10.28515625" style="5" customWidth="1"/>
    <col min="11016" max="11016" width="9.28515625" style="5" customWidth="1"/>
    <col min="11017" max="11017" width="11.42578125" style="5" customWidth="1"/>
    <col min="11018" max="11018" width="2.140625" style="5" bestFit="1" customWidth="1"/>
    <col min="11019" max="11020" width="9.28515625" style="5" customWidth="1"/>
    <col min="11021" max="11021" width="2.5703125" style="5" customWidth="1"/>
    <col min="11022" max="11022" width="14.85546875" style="5" customWidth="1"/>
    <col min="11023" max="11023" width="14.42578125" style="5" customWidth="1"/>
    <col min="11024" max="11024" width="13.42578125" style="5" customWidth="1"/>
    <col min="11025" max="11025" width="3.85546875" style="5" customWidth="1"/>
    <col min="11026" max="11026" width="8.85546875" style="5" bestFit="1" customWidth="1"/>
    <col min="11027" max="11027" width="9.28515625" style="5" customWidth="1"/>
    <col min="11028" max="11264" width="9.140625" style="5" customWidth="1"/>
    <col min="11265" max="11265" width="3.140625" style="5" customWidth="1"/>
    <col min="11266" max="11266" width="1.7109375" style="5" customWidth="1"/>
    <col min="11267" max="11267" width="4.140625" style="5" customWidth="1"/>
    <col min="11268" max="11268" width="18.85546875" style="5" customWidth="1"/>
    <col min="11269" max="11269" width="11.7109375" style="5" customWidth="1"/>
    <col min="11270" max="11270" width="9.7109375" style="5" customWidth="1"/>
    <col min="11271" max="11271" width="10.28515625" style="5" customWidth="1"/>
    <col min="11272" max="11272" width="9.28515625" style="5" customWidth="1"/>
    <col min="11273" max="11273" width="11.42578125" style="5" customWidth="1"/>
    <col min="11274" max="11274" width="2.140625" style="5" bestFit="1" customWidth="1"/>
    <col min="11275" max="11276" width="9.28515625" style="5" customWidth="1"/>
    <col min="11277" max="11277" width="2.5703125" style="5" customWidth="1"/>
    <col min="11278" max="11278" width="14.85546875" style="5" customWidth="1"/>
    <col min="11279" max="11279" width="14.42578125" style="5" customWidth="1"/>
    <col min="11280" max="11280" width="13.42578125" style="5" customWidth="1"/>
    <col min="11281" max="11281" width="3.85546875" style="5" customWidth="1"/>
    <col min="11282" max="11282" width="8.85546875" style="5" bestFit="1" customWidth="1"/>
    <col min="11283" max="11283" width="9.28515625" style="5" customWidth="1"/>
    <col min="11284" max="11520" width="9.140625" style="5" customWidth="1"/>
    <col min="11521" max="11521" width="3.140625" style="5" customWidth="1"/>
    <col min="11522" max="11522" width="1.7109375" style="5" customWidth="1"/>
    <col min="11523" max="11523" width="4.140625" style="5" customWidth="1"/>
    <col min="11524" max="11524" width="18.85546875" style="5" customWidth="1"/>
    <col min="11525" max="11525" width="11.7109375" style="5" customWidth="1"/>
    <col min="11526" max="11526" width="9.7109375" style="5" customWidth="1"/>
    <col min="11527" max="11527" width="10.28515625" style="5" customWidth="1"/>
    <col min="11528" max="11528" width="9.28515625" style="5" customWidth="1"/>
    <col min="11529" max="11529" width="11.42578125" style="5" customWidth="1"/>
    <col min="11530" max="11530" width="2.140625" style="5" bestFit="1" customWidth="1"/>
    <col min="11531" max="11532" width="9.28515625" style="5" customWidth="1"/>
    <col min="11533" max="11533" width="2.5703125" style="5" customWidth="1"/>
    <col min="11534" max="11534" width="14.85546875" style="5" customWidth="1"/>
    <col min="11535" max="11535" width="14.42578125" style="5" customWidth="1"/>
    <col min="11536" max="11536" width="13.42578125" style="5" customWidth="1"/>
    <col min="11537" max="11537" width="3.85546875" style="5" customWidth="1"/>
    <col min="11538" max="11538" width="8.85546875" style="5" bestFit="1" customWidth="1"/>
    <col min="11539" max="11539" width="9.28515625" style="5" customWidth="1"/>
    <col min="11540" max="11776" width="9.140625" style="5" customWidth="1"/>
    <col min="11777" max="11777" width="3.140625" style="5" customWidth="1"/>
    <col min="11778" max="11778" width="1.7109375" style="5" customWidth="1"/>
    <col min="11779" max="11779" width="4.140625" style="5" customWidth="1"/>
    <col min="11780" max="11780" width="18.85546875" style="5" customWidth="1"/>
    <col min="11781" max="11781" width="11.7109375" style="5" customWidth="1"/>
    <col min="11782" max="11782" width="9.7109375" style="5" customWidth="1"/>
    <col min="11783" max="11783" width="10.28515625" style="5" customWidth="1"/>
    <col min="11784" max="11784" width="9.28515625" style="5" customWidth="1"/>
    <col min="11785" max="11785" width="11.42578125" style="5" customWidth="1"/>
    <col min="11786" max="11786" width="2.140625" style="5" bestFit="1" customWidth="1"/>
    <col min="11787" max="11788" width="9.28515625" style="5" customWidth="1"/>
    <col min="11789" max="11789" width="2.5703125" style="5" customWidth="1"/>
    <col min="11790" max="11790" width="14.85546875" style="5" customWidth="1"/>
    <col min="11791" max="11791" width="14.42578125" style="5" customWidth="1"/>
    <col min="11792" max="11792" width="13.42578125" style="5" customWidth="1"/>
    <col min="11793" max="11793" width="3.85546875" style="5" customWidth="1"/>
    <col min="11794" max="11794" width="8.85546875" style="5" bestFit="1" customWidth="1"/>
    <col min="11795" max="11795" width="9.28515625" style="5" customWidth="1"/>
    <col min="11796" max="12032" width="9.140625" style="5" customWidth="1"/>
    <col min="12033" max="12033" width="3.140625" style="5" customWidth="1"/>
    <col min="12034" max="12034" width="1.7109375" style="5" customWidth="1"/>
    <col min="12035" max="12035" width="4.140625" style="5" customWidth="1"/>
    <col min="12036" max="12036" width="18.85546875" style="5" customWidth="1"/>
    <col min="12037" max="12037" width="11.7109375" style="5" customWidth="1"/>
    <col min="12038" max="12038" width="9.7109375" style="5" customWidth="1"/>
    <col min="12039" max="12039" width="10.28515625" style="5" customWidth="1"/>
    <col min="12040" max="12040" width="9.28515625" style="5" customWidth="1"/>
    <col min="12041" max="12041" width="11.42578125" style="5" customWidth="1"/>
    <col min="12042" max="12042" width="2.140625" style="5" bestFit="1" customWidth="1"/>
    <col min="12043" max="12044" width="9.28515625" style="5" customWidth="1"/>
    <col min="12045" max="12045" width="2.5703125" style="5" customWidth="1"/>
    <col min="12046" max="12046" width="14.85546875" style="5" customWidth="1"/>
    <col min="12047" max="12047" width="14.42578125" style="5" customWidth="1"/>
    <col min="12048" max="12048" width="13.42578125" style="5" customWidth="1"/>
    <col min="12049" max="12049" width="3.85546875" style="5" customWidth="1"/>
    <col min="12050" max="12050" width="8.85546875" style="5" bestFit="1" customWidth="1"/>
    <col min="12051" max="12051" width="9.28515625" style="5" customWidth="1"/>
    <col min="12052" max="12288" width="9.140625" style="5" customWidth="1"/>
    <col min="12289" max="12289" width="3.140625" style="5" customWidth="1"/>
    <col min="12290" max="12290" width="1.7109375" style="5" customWidth="1"/>
    <col min="12291" max="12291" width="4.140625" style="5" customWidth="1"/>
    <col min="12292" max="12292" width="18.85546875" style="5" customWidth="1"/>
    <col min="12293" max="12293" width="11.7109375" style="5" customWidth="1"/>
    <col min="12294" max="12294" width="9.7109375" style="5" customWidth="1"/>
    <col min="12295" max="12295" width="10.28515625" style="5" customWidth="1"/>
    <col min="12296" max="12296" width="9.28515625" style="5" customWidth="1"/>
    <col min="12297" max="12297" width="11.42578125" style="5" customWidth="1"/>
    <col min="12298" max="12298" width="2.140625" style="5" bestFit="1" customWidth="1"/>
    <col min="12299" max="12300" width="9.28515625" style="5" customWidth="1"/>
    <col min="12301" max="12301" width="2.5703125" style="5" customWidth="1"/>
    <col min="12302" max="12302" width="14.85546875" style="5" customWidth="1"/>
    <col min="12303" max="12303" width="14.42578125" style="5" customWidth="1"/>
    <col min="12304" max="12304" width="13.42578125" style="5" customWidth="1"/>
    <col min="12305" max="12305" width="3.85546875" style="5" customWidth="1"/>
    <col min="12306" max="12306" width="8.85546875" style="5" bestFit="1" customWidth="1"/>
    <col min="12307" max="12307" width="9.28515625" style="5" customWidth="1"/>
    <col min="12308" max="12544" width="9.140625" style="5" customWidth="1"/>
    <col min="12545" max="12545" width="3.140625" style="5" customWidth="1"/>
    <col min="12546" max="12546" width="1.7109375" style="5" customWidth="1"/>
    <col min="12547" max="12547" width="4.140625" style="5" customWidth="1"/>
    <col min="12548" max="12548" width="18.85546875" style="5" customWidth="1"/>
    <col min="12549" max="12549" width="11.7109375" style="5" customWidth="1"/>
    <col min="12550" max="12550" width="9.7109375" style="5" customWidth="1"/>
    <col min="12551" max="12551" width="10.28515625" style="5" customWidth="1"/>
    <col min="12552" max="12552" width="9.28515625" style="5" customWidth="1"/>
    <col min="12553" max="12553" width="11.42578125" style="5" customWidth="1"/>
    <col min="12554" max="12554" width="2.140625" style="5" bestFit="1" customWidth="1"/>
    <col min="12555" max="12556" width="9.28515625" style="5" customWidth="1"/>
    <col min="12557" max="12557" width="2.5703125" style="5" customWidth="1"/>
    <col min="12558" max="12558" width="14.85546875" style="5" customWidth="1"/>
    <col min="12559" max="12559" width="14.42578125" style="5" customWidth="1"/>
    <col min="12560" max="12560" width="13.42578125" style="5" customWidth="1"/>
    <col min="12561" max="12561" width="3.85546875" style="5" customWidth="1"/>
    <col min="12562" max="12562" width="8.85546875" style="5" bestFit="1" customWidth="1"/>
    <col min="12563" max="12563" width="9.28515625" style="5" customWidth="1"/>
    <col min="12564" max="12800" width="9.140625" style="5" customWidth="1"/>
    <col min="12801" max="12801" width="3.140625" style="5" customWidth="1"/>
    <col min="12802" max="12802" width="1.7109375" style="5" customWidth="1"/>
    <col min="12803" max="12803" width="4.140625" style="5" customWidth="1"/>
    <col min="12804" max="12804" width="18.85546875" style="5" customWidth="1"/>
    <col min="12805" max="12805" width="11.7109375" style="5" customWidth="1"/>
    <col min="12806" max="12806" width="9.7109375" style="5" customWidth="1"/>
    <col min="12807" max="12807" width="10.28515625" style="5" customWidth="1"/>
    <col min="12808" max="12808" width="9.28515625" style="5" customWidth="1"/>
    <col min="12809" max="12809" width="11.42578125" style="5" customWidth="1"/>
    <col min="12810" max="12810" width="2.140625" style="5" bestFit="1" customWidth="1"/>
    <col min="12811" max="12812" width="9.28515625" style="5" customWidth="1"/>
    <col min="12813" max="12813" width="2.5703125" style="5" customWidth="1"/>
    <col min="12814" max="12814" width="14.85546875" style="5" customWidth="1"/>
    <col min="12815" max="12815" width="14.42578125" style="5" customWidth="1"/>
    <col min="12816" max="12816" width="13.42578125" style="5" customWidth="1"/>
    <col min="12817" max="12817" width="3.85546875" style="5" customWidth="1"/>
    <col min="12818" max="12818" width="8.85546875" style="5" bestFit="1" customWidth="1"/>
    <col min="12819" max="12819" width="9.28515625" style="5" customWidth="1"/>
    <col min="12820" max="13056" width="9.140625" style="5" customWidth="1"/>
    <col min="13057" max="13057" width="3.140625" style="5" customWidth="1"/>
    <col min="13058" max="13058" width="1.7109375" style="5" customWidth="1"/>
    <col min="13059" max="13059" width="4.140625" style="5" customWidth="1"/>
    <col min="13060" max="13060" width="18.85546875" style="5" customWidth="1"/>
    <col min="13061" max="13061" width="11.7109375" style="5" customWidth="1"/>
    <col min="13062" max="13062" width="9.7109375" style="5" customWidth="1"/>
    <col min="13063" max="13063" width="10.28515625" style="5" customWidth="1"/>
    <col min="13064" max="13064" width="9.28515625" style="5" customWidth="1"/>
    <col min="13065" max="13065" width="11.42578125" style="5" customWidth="1"/>
    <col min="13066" max="13066" width="2.140625" style="5" bestFit="1" customWidth="1"/>
    <col min="13067" max="13068" width="9.28515625" style="5" customWidth="1"/>
    <col min="13069" max="13069" width="2.5703125" style="5" customWidth="1"/>
    <col min="13070" max="13070" width="14.85546875" style="5" customWidth="1"/>
    <col min="13071" max="13071" width="14.42578125" style="5" customWidth="1"/>
    <col min="13072" max="13072" width="13.42578125" style="5" customWidth="1"/>
    <col min="13073" max="13073" width="3.85546875" style="5" customWidth="1"/>
    <col min="13074" max="13074" width="8.85546875" style="5" bestFit="1" customWidth="1"/>
    <col min="13075" max="13075" width="9.28515625" style="5" customWidth="1"/>
    <col min="13076" max="13312" width="9.140625" style="5" customWidth="1"/>
    <col min="13313" max="13313" width="3.140625" style="5" customWidth="1"/>
    <col min="13314" max="13314" width="1.7109375" style="5" customWidth="1"/>
    <col min="13315" max="13315" width="4.140625" style="5" customWidth="1"/>
    <col min="13316" max="13316" width="18.85546875" style="5" customWidth="1"/>
    <col min="13317" max="13317" width="11.7109375" style="5" customWidth="1"/>
    <col min="13318" max="13318" width="9.7109375" style="5" customWidth="1"/>
    <col min="13319" max="13319" width="10.28515625" style="5" customWidth="1"/>
    <col min="13320" max="13320" width="9.28515625" style="5" customWidth="1"/>
    <col min="13321" max="13321" width="11.42578125" style="5" customWidth="1"/>
    <col min="13322" max="13322" width="2.140625" style="5" bestFit="1" customWidth="1"/>
    <col min="13323" max="13324" width="9.28515625" style="5" customWidth="1"/>
    <col min="13325" max="13325" width="2.5703125" style="5" customWidth="1"/>
    <col min="13326" max="13326" width="14.85546875" style="5" customWidth="1"/>
    <col min="13327" max="13327" width="14.42578125" style="5" customWidth="1"/>
    <col min="13328" max="13328" width="13.42578125" style="5" customWidth="1"/>
    <col min="13329" max="13329" width="3.85546875" style="5" customWidth="1"/>
    <col min="13330" max="13330" width="8.85546875" style="5" bestFit="1" customWidth="1"/>
    <col min="13331" max="13331" width="9.28515625" style="5" customWidth="1"/>
    <col min="13332" max="13568" width="9.140625" style="5" customWidth="1"/>
    <col min="13569" max="13569" width="3.140625" style="5" customWidth="1"/>
    <col min="13570" max="13570" width="1.7109375" style="5" customWidth="1"/>
    <col min="13571" max="13571" width="4.140625" style="5" customWidth="1"/>
    <col min="13572" max="13572" width="18.85546875" style="5" customWidth="1"/>
    <col min="13573" max="13573" width="11.7109375" style="5" customWidth="1"/>
    <col min="13574" max="13574" width="9.7109375" style="5" customWidth="1"/>
    <col min="13575" max="13575" width="10.28515625" style="5" customWidth="1"/>
    <col min="13576" max="13576" width="9.28515625" style="5" customWidth="1"/>
    <col min="13577" max="13577" width="11.42578125" style="5" customWidth="1"/>
    <col min="13578" max="13578" width="2.140625" style="5" bestFit="1" customWidth="1"/>
    <col min="13579" max="13580" width="9.28515625" style="5" customWidth="1"/>
    <col min="13581" max="13581" width="2.5703125" style="5" customWidth="1"/>
    <col min="13582" max="13582" width="14.85546875" style="5" customWidth="1"/>
    <col min="13583" max="13583" width="14.42578125" style="5" customWidth="1"/>
    <col min="13584" max="13584" width="13.42578125" style="5" customWidth="1"/>
    <col min="13585" max="13585" width="3.85546875" style="5" customWidth="1"/>
    <col min="13586" max="13586" width="8.85546875" style="5" bestFit="1" customWidth="1"/>
    <col min="13587" max="13587" width="9.28515625" style="5" customWidth="1"/>
    <col min="13588" max="13824" width="9.140625" style="5" customWidth="1"/>
    <col min="13825" max="13825" width="3.140625" style="5" customWidth="1"/>
    <col min="13826" max="13826" width="1.7109375" style="5" customWidth="1"/>
    <col min="13827" max="13827" width="4.140625" style="5" customWidth="1"/>
    <col min="13828" max="13828" width="18.85546875" style="5" customWidth="1"/>
    <col min="13829" max="13829" width="11.7109375" style="5" customWidth="1"/>
    <col min="13830" max="13830" width="9.7109375" style="5" customWidth="1"/>
    <col min="13831" max="13831" width="10.28515625" style="5" customWidth="1"/>
    <col min="13832" max="13832" width="9.28515625" style="5" customWidth="1"/>
    <col min="13833" max="13833" width="11.42578125" style="5" customWidth="1"/>
    <col min="13834" max="13834" width="2.140625" style="5" bestFit="1" customWidth="1"/>
    <col min="13835" max="13836" width="9.28515625" style="5" customWidth="1"/>
    <col min="13837" max="13837" width="2.5703125" style="5" customWidth="1"/>
    <col min="13838" max="13838" width="14.85546875" style="5" customWidth="1"/>
    <col min="13839" max="13839" width="14.42578125" style="5" customWidth="1"/>
    <col min="13840" max="13840" width="13.42578125" style="5" customWidth="1"/>
    <col min="13841" max="13841" width="3.85546875" style="5" customWidth="1"/>
    <col min="13842" max="13842" width="8.85546875" style="5" bestFit="1" customWidth="1"/>
    <col min="13843" max="13843" width="9.28515625" style="5" customWidth="1"/>
    <col min="13844" max="14080" width="9.140625" style="5" customWidth="1"/>
    <col min="14081" max="14081" width="3.140625" style="5" customWidth="1"/>
    <col min="14082" max="14082" width="1.7109375" style="5" customWidth="1"/>
    <col min="14083" max="14083" width="4.140625" style="5" customWidth="1"/>
    <col min="14084" max="14084" width="18.85546875" style="5" customWidth="1"/>
    <col min="14085" max="14085" width="11.7109375" style="5" customWidth="1"/>
    <col min="14086" max="14086" width="9.7109375" style="5" customWidth="1"/>
    <col min="14087" max="14087" width="10.28515625" style="5" customWidth="1"/>
    <col min="14088" max="14088" width="9.28515625" style="5" customWidth="1"/>
    <col min="14089" max="14089" width="11.42578125" style="5" customWidth="1"/>
    <col min="14090" max="14090" width="2.140625" style="5" bestFit="1" customWidth="1"/>
    <col min="14091" max="14092" width="9.28515625" style="5" customWidth="1"/>
    <col min="14093" max="14093" width="2.5703125" style="5" customWidth="1"/>
    <col min="14094" max="14094" width="14.85546875" style="5" customWidth="1"/>
    <col min="14095" max="14095" width="14.42578125" style="5" customWidth="1"/>
    <col min="14096" max="14096" width="13.42578125" style="5" customWidth="1"/>
    <col min="14097" max="14097" width="3.85546875" style="5" customWidth="1"/>
    <col min="14098" max="14098" width="8.85546875" style="5" bestFit="1" customWidth="1"/>
    <col min="14099" max="14099" width="9.28515625" style="5" customWidth="1"/>
    <col min="14100" max="14336" width="9.140625" style="5" customWidth="1"/>
    <col min="14337" max="14337" width="3.140625" style="5" customWidth="1"/>
    <col min="14338" max="14338" width="1.7109375" style="5" customWidth="1"/>
    <col min="14339" max="14339" width="4.140625" style="5" customWidth="1"/>
    <col min="14340" max="14340" width="18.85546875" style="5" customWidth="1"/>
    <col min="14341" max="14341" width="11.7109375" style="5" customWidth="1"/>
    <col min="14342" max="14342" width="9.7109375" style="5" customWidth="1"/>
    <col min="14343" max="14343" width="10.28515625" style="5" customWidth="1"/>
    <col min="14344" max="14344" width="9.28515625" style="5" customWidth="1"/>
    <col min="14345" max="14345" width="11.42578125" style="5" customWidth="1"/>
    <col min="14346" max="14346" width="2.140625" style="5" bestFit="1" customWidth="1"/>
    <col min="14347" max="14348" width="9.28515625" style="5" customWidth="1"/>
    <col min="14349" max="14349" width="2.5703125" style="5" customWidth="1"/>
    <col min="14350" max="14350" width="14.85546875" style="5" customWidth="1"/>
    <col min="14351" max="14351" width="14.42578125" style="5" customWidth="1"/>
    <col min="14352" max="14352" width="13.42578125" style="5" customWidth="1"/>
    <col min="14353" max="14353" width="3.85546875" style="5" customWidth="1"/>
    <col min="14354" max="14354" width="8.85546875" style="5" bestFit="1" customWidth="1"/>
    <col min="14355" max="14355" width="9.28515625" style="5" customWidth="1"/>
    <col min="14356" max="14592" width="9.140625" style="5" customWidth="1"/>
    <col min="14593" max="14593" width="3.140625" style="5" customWidth="1"/>
    <col min="14594" max="14594" width="1.7109375" style="5" customWidth="1"/>
    <col min="14595" max="14595" width="4.140625" style="5" customWidth="1"/>
    <col min="14596" max="14596" width="18.85546875" style="5" customWidth="1"/>
    <col min="14597" max="14597" width="11.7109375" style="5" customWidth="1"/>
    <col min="14598" max="14598" width="9.7109375" style="5" customWidth="1"/>
    <col min="14599" max="14599" width="10.28515625" style="5" customWidth="1"/>
    <col min="14600" max="14600" width="9.28515625" style="5" customWidth="1"/>
    <col min="14601" max="14601" width="11.42578125" style="5" customWidth="1"/>
    <col min="14602" max="14602" width="2.140625" style="5" bestFit="1" customWidth="1"/>
    <col min="14603" max="14604" width="9.28515625" style="5" customWidth="1"/>
    <col min="14605" max="14605" width="2.5703125" style="5" customWidth="1"/>
    <col min="14606" max="14606" width="14.85546875" style="5" customWidth="1"/>
    <col min="14607" max="14607" width="14.42578125" style="5" customWidth="1"/>
    <col min="14608" max="14608" width="13.42578125" style="5" customWidth="1"/>
    <col min="14609" max="14609" width="3.85546875" style="5" customWidth="1"/>
    <col min="14610" max="14610" width="8.85546875" style="5" bestFit="1" customWidth="1"/>
    <col min="14611" max="14611" width="9.28515625" style="5" customWidth="1"/>
    <col min="14612" max="14848" width="9.140625" style="5" customWidth="1"/>
    <col min="14849" max="14849" width="3.140625" style="5" customWidth="1"/>
    <col min="14850" max="14850" width="1.7109375" style="5" customWidth="1"/>
    <col min="14851" max="14851" width="4.140625" style="5" customWidth="1"/>
    <col min="14852" max="14852" width="18.85546875" style="5" customWidth="1"/>
    <col min="14853" max="14853" width="11.7109375" style="5" customWidth="1"/>
    <col min="14854" max="14854" width="9.7109375" style="5" customWidth="1"/>
    <col min="14855" max="14855" width="10.28515625" style="5" customWidth="1"/>
    <col min="14856" max="14856" width="9.28515625" style="5" customWidth="1"/>
    <col min="14857" max="14857" width="11.42578125" style="5" customWidth="1"/>
    <col min="14858" max="14858" width="2.140625" style="5" bestFit="1" customWidth="1"/>
    <col min="14859" max="14860" width="9.28515625" style="5" customWidth="1"/>
    <col min="14861" max="14861" width="2.5703125" style="5" customWidth="1"/>
    <col min="14862" max="14862" width="14.85546875" style="5" customWidth="1"/>
    <col min="14863" max="14863" width="14.42578125" style="5" customWidth="1"/>
    <col min="14864" max="14864" width="13.42578125" style="5" customWidth="1"/>
    <col min="14865" max="14865" width="3.85546875" style="5" customWidth="1"/>
    <col min="14866" max="14866" width="8.85546875" style="5" bestFit="1" customWidth="1"/>
    <col min="14867" max="14867" width="9.28515625" style="5" customWidth="1"/>
    <col min="14868" max="15104" width="9.140625" style="5" customWidth="1"/>
    <col min="15105" max="15105" width="3.140625" style="5" customWidth="1"/>
    <col min="15106" max="15106" width="1.7109375" style="5" customWidth="1"/>
    <col min="15107" max="15107" width="4.140625" style="5" customWidth="1"/>
    <col min="15108" max="15108" width="18.85546875" style="5" customWidth="1"/>
    <col min="15109" max="15109" width="11.7109375" style="5" customWidth="1"/>
    <col min="15110" max="15110" width="9.7109375" style="5" customWidth="1"/>
    <col min="15111" max="15111" width="10.28515625" style="5" customWidth="1"/>
    <col min="15112" max="15112" width="9.28515625" style="5" customWidth="1"/>
    <col min="15113" max="15113" width="11.42578125" style="5" customWidth="1"/>
    <col min="15114" max="15114" width="2.140625" style="5" bestFit="1" customWidth="1"/>
    <col min="15115" max="15116" width="9.28515625" style="5" customWidth="1"/>
    <col min="15117" max="15117" width="2.5703125" style="5" customWidth="1"/>
    <col min="15118" max="15118" width="14.85546875" style="5" customWidth="1"/>
    <col min="15119" max="15119" width="14.42578125" style="5" customWidth="1"/>
    <col min="15120" max="15120" width="13.42578125" style="5" customWidth="1"/>
    <col min="15121" max="15121" width="3.85546875" style="5" customWidth="1"/>
    <col min="15122" max="15122" width="8.85546875" style="5" bestFit="1" customWidth="1"/>
    <col min="15123" max="15123" width="9.28515625" style="5" customWidth="1"/>
    <col min="15124" max="15360" width="9.140625" style="5" customWidth="1"/>
    <col min="15361" max="15361" width="3.140625" style="5" customWidth="1"/>
    <col min="15362" max="15362" width="1.7109375" style="5" customWidth="1"/>
    <col min="15363" max="15363" width="4.140625" style="5" customWidth="1"/>
    <col min="15364" max="15364" width="18.85546875" style="5" customWidth="1"/>
    <col min="15365" max="15365" width="11.7109375" style="5" customWidth="1"/>
    <col min="15366" max="15366" width="9.7109375" style="5" customWidth="1"/>
    <col min="15367" max="15367" width="10.28515625" style="5" customWidth="1"/>
    <col min="15368" max="15368" width="9.28515625" style="5" customWidth="1"/>
    <col min="15369" max="15369" width="11.42578125" style="5" customWidth="1"/>
    <col min="15370" max="15370" width="2.140625" style="5" bestFit="1" customWidth="1"/>
    <col min="15371" max="15372" width="9.28515625" style="5" customWidth="1"/>
    <col min="15373" max="15373" width="2.5703125" style="5" customWidth="1"/>
    <col min="15374" max="15374" width="14.85546875" style="5" customWidth="1"/>
    <col min="15375" max="15375" width="14.42578125" style="5" customWidth="1"/>
    <col min="15376" max="15376" width="13.42578125" style="5" customWidth="1"/>
    <col min="15377" max="15377" width="3.85546875" style="5" customWidth="1"/>
    <col min="15378" max="15378" width="8.85546875" style="5" bestFit="1" customWidth="1"/>
    <col min="15379" max="15379" width="9.28515625" style="5" customWidth="1"/>
    <col min="15380" max="15616" width="9.140625" style="5" customWidth="1"/>
    <col min="15617" max="15617" width="3.140625" style="5" customWidth="1"/>
    <col min="15618" max="15618" width="1.7109375" style="5" customWidth="1"/>
    <col min="15619" max="15619" width="4.140625" style="5" customWidth="1"/>
    <col min="15620" max="15620" width="18.85546875" style="5" customWidth="1"/>
    <col min="15621" max="15621" width="11.7109375" style="5" customWidth="1"/>
    <col min="15622" max="15622" width="9.7109375" style="5" customWidth="1"/>
    <col min="15623" max="15623" width="10.28515625" style="5" customWidth="1"/>
    <col min="15624" max="15624" width="9.28515625" style="5" customWidth="1"/>
    <col min="15625" max="15625" width="11.42578125" style="5" customWidth="1"/>
    <col min="15626" max="15626" width="2.140625" style="5" bestFit="1" customWidth="1"/>
    <col min="15627" max="15628" width="9.28515625" style="5" customWidth="1"/>
    <col min="15629" max="15629" width="2.5703125" style="5" customWidth="1"/>
    <col min="15630" max="15630" width="14.85546875" style="5" customWidth="1"/>
    <col min="15631" max="15631" width="14.42578125" style="5" customWidth="1"/>
    <col min="15632" max="15632" width="13.42578125" style="5" customWidth="1"/>
    <col min="15633" max="15633" width="3.85546875" style="5" customWidth="1"/>
    <col min="15634" max="15634" width="8.85546875" style="5" bestFit="1" customWidth="1"/>
    <col min="15635" max="15635" width="9.28515625" style="5" customWidth="1"/>
    <col min="15636" max="15872" width="9.140625" style="5" customWidth="1"/>
    <col min="15873" max="15873" width="3.140625" style="5" customWidth="1"/>
    <col min="15874" max="15874" width="1.7109375" style="5" customWidth="1"/>
    <col min="15875" max="15875" width="4.140625" style="5" customWidth="1"/>
    <col min="15876" max="15876" width="18.85546875" style="5" customWidth="1"/>
    <col min="15877" max="15877" width="11.7109375" style="5" customWidth="1"/>
    <col min="15878" max="15878" width="9.7109375" style="5" customWidth="1"/>
    <col min="15879" max="15879" width="10.28515625" style="5" customWidth="1"/>
    <col min="15880" max="15880" width="9.28515625" style="5" customWidth="1"/>
    <col min="15881" max="15881" width="11.42578125" style="5" customWidth="1"/>
    <col min="15882" max="15882" width="2.140625" style="5" bestFit="1" customWidth="1"/>
    <col min="15883" max="15884" width="9.28515625" style="5" customWidth="1"/>
    <col min="15885" max="15885" width="2.5703125" style="5" customWidth="1"/>
    <col min="15886" max="15886" width="14.85546875" style="5" customWidth="1"/>
    <col min="15887" max="15887" width="14.42578125" style="5" customWidth="1"/>
    <col min="15888" max="15888" width="13.42578125" style="5" customWidth="1"/>
    <col min="15889" max="15889" width="3.85546875" style="5" customWidth="1"/>
    <col min="15890" max="15890" width="8.85546875" style="5" bestFit="1" customWidth="1"/>
    <col min="15891" max="15891" width="9.28515625" style="5" customWidth="1"/>
    <col min="15892" max="16128" width="9.140625" style="5" customWidth="1"/>
    <col min="16129" max="16129" width="3.140625" style="5" customWidth="1"/>
    <col min="16130" max="16130" width="1.7109375" style="5" customWidth="1"/>
    <col min="16131" max="16131" width="4.140625" style="5" customWidth="1"/>
    <col min="16132" max="16132" width="18.85546875" style="5" customWidth="1"/>
    <col min="16133" max="16133" width="11.7109375" style="5" customWidth="1"/>
    <col min="16134" max="16134" width="9.7109375" style="5" customWidth="1"/>
    <col min="16135" max="16135" width="10.28515625" style="5" customWidth="1"/>
    <col min="16136" max="16136" width="9.28515625" style="5" customWidth="1"/>
    <col min="16137" max="16137" width="11.42578125" style="5" customWidth="1"/>
    <col min="16138" max="16138" width="2.140625" style="5" bestFit="1" customWidth="1"/>
    <col min="16139" max="16140" width="9.28515625" style="5" customWidth="1"/>
    <col min="16141" max="16141" width="2.5703125" style="5" customWidth="1"/>
    <col min="16142" max="16142" width="14.85546875" style="5" customWidth="1"/>
    <col min="16143" max="16143" width="14.42578125" style="5" customWidth="1"/>
    <col min="16144" max="16144" width="13.42578125" style="5" customWidth="1"/>
    <col min="16145" max="16145" width="3.85546875" style="5" customWidth="1"/>
    <col min="16146" max="16146" width="8.85546875" style="5" bestFit="1" customWidth="1"/>
    <col min="16147" max="16147" width="9.28515625" style="5" customWidth="1"/>
    <col min="16148" max="16384" width="9.140625" style="5" customWidth="1"/>
  </cols>
  <sheetData>
    <row r="1" spans="1:21" x14ac:dyDescent="0.25">
      <c r="A1" s="1">
        <f t="shared" ref="A1:A34" ca="1" si="0">CELL("Row",A1)</f>
        <v>1</v>
      </c>
      <c r="C1" s="3" t="s">
        <v>0</v>
      </c>
      <c r="D1" s="4"/>
      <c r="J1" s="167" t="str">
        <f>[1]МД!K1</f>
        <v>Озима пшениця</v>
      </c>
      <c r="K1" s="168"/>
      <c r="L1" s="168"/>
      <c r="O1" s="6"/>
      <c r="P1" s="7" t="s">
        <v>1</v>
      </c>
      <c r="Q1" s="8"/>
    </row>
    <row r="2" spans="1:21" x14ac:dyDescent="0.25">
      <c r="A2" s="1">
        <f t="shared" ca="1" si="0"/>
        <v>2</v>
      </c>
      <c r="D2" s="4"/>
      <c r="I2" s="9" t="s">
        <v>2</v>
      </c>
      <c r="L2" s="10"/>
      <c r="M2" s="10"/>
      <c r="O2" s="11" t="s">
        <v>3</v>
      </c>
      <c r="P2" s="11" t="s">
        <v>4</v>
      </c>
      <c r="Q2" s="8"/>
      <c r="R2" s="12" t="s">
        <v>5</v>
      </c>
      <c r="S2" s="13"/>
      <c r="T2" s="13"/>
    </row>
    <row r="3" spans="1:21" x14ac:dyDescent="0.25">
      <c r="A3" s="1">
        <f t="shared" ca="1" si="0"/>
        <v>3</v>
      </c>
      <c r="C3" s="14" t="s">
        <v>6</v>
      </c>
      <c r="D3" s="15"/>
      <c r="E3" s="162">
        <f>[1]МД!K5</f>
        <v>60</v>
      </c>
      <c r="F3" s="16" t="str">
        <f>ProdUnit&amp;"/"&amp;Unit</f>
        <v>ц/га</v>
      </c>
      <c r="I3" s="17" t="s">
        <v>7</v>
      </c>
      <c r="J3" s="18"/>
      <c r="K3" s="18"/>
      <c r="L3" s="19">
        <f>[1]МД!$L$64</f>
        <v>9.0000000000000018</v>
      </c>
      <c r="M3" s="19" t="s">
        <v>8</v>
      </c>
      <c r="N3" s="20"/>
      <c r="O3" s="170">
        <v>0</v>
      </c>
      <c r="P3" s="21">
        <f>IF(L3=0,0,100%-O3)</f>
        <v>1</v>
      </c>
      <c r="Q3" s="8"/>
      <c r="R3" s="22">
        <f>O3*H19+P3*H18</f>
        <v>10</v>
      </c>
      <c r="S3" s="23" t="str">
        <f>Curr&amp;"/люд.-год."</f>
        <v>євро/люд.-год.</v>
      </c>
      <c r="T3" s="24" t="s">
        <v>9</v>
      </c>
    </row>
    <row r="4" spans="1:21" x14ac:dyDescent="0.25">
      <c r="A4" s="1">
        <f t="shared" ca="1" si="0"/>
        <v>4</v>
      </c>
      <c r="C4" s="25" t="s">
        <v>10</v>
      </c>
      <c r="D4" s="26"/>
      <c r="E4" s="163">
        <f>IF([1]МД!K5=0,0,([1]МД!K6*[1]МД!L6+[1]МД!K7*[1]МД!L7)/[1]МД!K5)</f>
        <v>11.418333333333333</v>
      </c>
      <c r="F4" s="27" t="str">
        <f>Curr&amp;"/"&amp;ProdUnit</f>
        <v>євро/ц</v>
      </c>
      <c r="G4" s="5" t="s">
        <v>11</v>
      </c>
      <c r="I4" s="28" t="s">
        <v>12</v>
      </c>
      <c r="J4" s="29"/>
      <c r="K4" s="29"/>
      <c r="L4" s="169">
        <v>3</v>
      </c>
      <c r="M4" s="30" t="str">
        <f>M3</f>
        <v>люд.-год.</v>
      </c>
      <c r="N4" s="31"/>
      <c r="O4" s="171">
        <v>0.3</v>
      </c>
      <c r="P4" s="32">
        <f>IF(L4=0,0,100%-O4)</f>
        <v>0.7</v>
      </c>
      <c r="Q4" s="8"/>
      <c r="R4" s="33">
        <f>O4*H31+P4*H30</f>
        <v>10.6</v>
      </c>
      <c r="S4" s="34" t="str">
        <f>S3</f>
        <v>євро/люд.-год.</v>
      </c>
      <c r="T4" s="35">
        <f>IF(R3+R4=0,0,(L3/(L3+L4)*R3)+(L4/(L3+L4)*R4))</f>
        <v>10.149999999999999</v>
      </c>
      <c r="U4" s="5">
        <f>(L3*O3*H18+L3*P3*H19+L4*O4*H30+L4*P4*H31)/(L3+L4)</f>
        <v>11.85</v>
      </c>
    </row>
    <row r="5" spans="1:21" x14ac:dyDescent="0.25">
      <c r="A5" s="1">
        <f t="shared" ca="1" si="0"/>
        <v>5</v>
      </c>
      <c r="C5" s="36" t="s">
        <v>13</v>
      </c>
      <c r="D5" s="18"/>
      <c r="E5" s="164">
        <f>[1]МД!M9</f>
        <v>348</v>
      </c>
      <c r="F5" s="37" t="str">
        <f>Curr&amp;"/"&amp;Unit</f>
        <v>євро/га</v>
      </c>
      <c r="I5" s="28" t="s">
        <v>14</v>
      </c>
      <c r="J5" s="29"/>
      <c r="K5" s="29"/>
      <c r="L5" s="38">
        <f>[1]МД!$M$47</f>
        <v>294.09596799999997</v>
      </c>
      <c r="M5" s="38" t="str">
        <f>Curr</f>
        <v>євро</v>
      </c>
      <c r="N5" s="31"/>
      <c r="O5" s="171">
        <v>0.2</v>
      </c>
      <c r="P5" s="32">
        <f>IF(L5=0,0,100%-O5)</f>
        <v>0.8</v>
      </c>
      <c r="Q5" s="8"/>
      <c r="R5" s="39">
        <f>O5*H16+P5*H15</f>
        <v>5.4000000000000006E-2</v>
      </c>
      <c r="S5" s="40"/>
      <c r="T5" s="24" t="str">
        <f>T3</f>
        <v>Сер зваж..</v>
      </c>
    </row>
    <row r="6" spans="1:21" x14ac:dyDescent="0.25">
      <c r="A6" s="1">
        <f t="shared" ca="1" si="0"/>
        <v>6</v>
      </c>
      <c r="C6" s="41" t="s">
        <v>15</v>
      </c>
      <c r="D6" s="42"/>
      <c r="E6" s="165"/>
      <c r="F6" s="43" t="str">
        <f>Curr&amp;"/"&amp;Unit</f>
        <v>євро/га</v>
      </c>
      <c r="I6" s="44" t="s">
        <v>16</v>
      </c>
      <c r="J6" s="29"/>
      <c r="K6" s="29"/>
      <c r="L6" s="38">
        <f>(F26+F27)/2</f>
        <v>782.8659907407407</v>
      </c>
      <c r="M6" s="38" t="str">
        <f>Curr</f>
        <v>євро</v>
      </c>
      <c r="N6" s="31"/>
      <c r="O6" s="171">
        <v>0.3</v>
      </c>
      <c r="P6" s="32">
        <f>IF(L6=0,0,100%-O6)</f>
        <v>0.7</v>
      </c>
      <c r="Q6" s="8"/>
      <c r="R6" s="45">
        <f>O6*H29+P6*H28</f>
        <v>5.5999999999999994E-2</v>
      </c>
      <c r="S6" s="46"/>
      <c r="T6" s="47">
        <f>IF(R5+R6=0,0,(L5/(L5+L6)*R5)+(L6/(L5+L6)*R6))</f>
        <v>5.5453841492518689E-2</v>
      </c>
    </row>
    <row r="7" spans="1:21" x14ac:dyDescent="0.25">
      <c r="A7" s="1">
        <f t="shared" ca="1" si="0"/>
        <v>7</v>
      </c>
      <c r="C7" s="25" t="str">
        <f>[2]Прибуток!C7</f>
        <v>Пропорційно-змінні витрати</v>
      </c>
      <c r="D7" s="48"/>
      <c r="E7" s="166">
        <f>[1]МД!$M$45</f>
        <v>490.15994666666666</v>
      </c>
      <c r="F7" s="49" t="str">
        <f>Curr&amp;"/"&amp;Unit</f>
        <v>євро/га</v>
      </c>
      <c r="I7" s="50" t="s">
        <v>17</v>
      </c>
      <c r="J7" s="42"/>
      <c r="K7" s="42"/>
      <c r="L7" s="165">
        <v>1</v>
      </c>
      <c r="M7" s="51" t="s">
        <v>18</v>
      </c>
      <c r="N7" s="52"/>
      <c r="O7" s="172">
        <v>0.4</v>
      </c>
      <c r="P7" s="53">
        <f>IF(L7=0,0,100%-O7)</f>
        <v>0.6</v>
      </c>
      <c r="Q7" s="8"/>
      <c r="R7" s="54">
        <f>O7*H22+P7*H21</f>
        <v>235</v>
      </c>
      <c r="S7" s="55" t="str">
        <f>Curr&amp;"/"&amp;Unit</f>
        <v>євро/га</v>
      </c>
      <c r="T7" s="55"/>
    </row>
    <row r="8" spans="1:21" ht="16.5" thickBot="1" x14ac:dyDescent="0.3">
      <c r="A8" s="1">
        <f t="shared" ca="1" si="0"/>
        <v>8</v>
      </c>
      <c r="K8" s="56"/>
      <c r="Q8" s="8"/>
    </row>
    <row r="9" spans="1:21" x14ac:dyDescent="0.25">
      <c r="A9" s="1">
        <f t="shared" ca="1" si="0"/>
        <v>9</v>
      </c>
      <c r="C9" s="57" t="s">
        <v>19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9" t="s">
        <v>20</v>
      </c>
      <c r="O9" s="60" t="s">
        <v>21</v>
      </c>
      <c r="P9" s="61" t="s">
        <v>22</v>
      </c>
      <c r="Q9" s="8"/>
      <c r="R9" s="62" t="s">
        <v>23</v>
      </c>
      <c r="S9" s="62"/>
      <c r="T9" s="63" t="s">
        <v>24</v>
      </c>
    </row>
    <row r="10" spans="1:21" x14ac:dyDescent="0.25">
      <c r="A10" s="1">
        <f t="shared" ca="1" si="0"/>
        <v>10</v>
      </c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6" t="s">
        <v>25</v>
      </c>
      <c r="O10" s="67" t="s">
        <v>26</v>
      </c>
      <c r="P10" s="68"/>
      <c r="Q10" s="8"/>
    </row>
    <row r="11" spans="1:21" ht="16.5" thickBot="1" x14ac:dyDescent="0.3">
      <c r="A11" s="1">
        <f t="shared" ca="1" si="0"/>
        <v>11</v>
      </c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 t="s">
        <v>27</v>
      </c>
      <c r="O11" s="72" t="str">
        <f>N11</f>
        <v>грн/га</v>
      </c>
      <c r="P11" s="73" t="str">
        <f>N11</f>
        <v>грн/га</v>
      </c>
      <c r="Q11" s="74"/>
    </row>
    <row r="12" spans="1:21" ht="16.5" thickTop="1" x14ac:dyDescent="0.25">
      <c r="A12" s="1">
        <f t="shared" ca="1" si="0"/>
        <v>12</v>
      </c>
      <c r="C12" s="75"/>
      <c r="D12" s="76" t="s">
        <v>61</v>
      </c>
      <c r="E12" s="48"/>
      <c r="F12" s="48"/>
      <c r="G12" s="48"/>
      <c r="H12" s="48"/>
      <c r="I12" s="48"/>
      <c r="J12" s="48"/>
      <c r="K12" s="48"/>
      <c r="L12" s="48"/>
      <c r="M12" s="48"/>
      <c r="N12" s="77" t="s">
        <v>28</v>
      </c>
      <c r="O12" s="78">
        <f>E3*E4+E6+E5</f>
        <v>1033.0999999999999</v>
      </c>
      <c r="P12" s="79">
        <f>O12</f>
        <v>1033.0999999999999</v>
      </c>
      <c r="Q12" s="80"/>
    </row>
    <row r="13" spans="1:21" x14ac:dyDescent="0.25">
      <c r="A13" s="1">
        <f t="shared" ca="1" si="0"/>
        <v>13</v>
      </c>
      <c r="C13" s="81" t="s">
        <v>28</v>
      </c>
      <c r="D13" s="82" t="s">
        <v>29</v>
      </c>
      <c r="E13" s="83"/>
      <c r="F13" s="83"/>
      <c r="G13" s="83"/>
      <c r="H13" s="83"/>
      <c r="I13" s="83"/>
      <c r="J13" s="83"/>
      <c r="K13" s="83"/>
      <c r="L13" s="83"/>
      <c r="M13" s="84"/>
      <c r="N13" s="85">
        <f>$E$7</f>
        <v>490.15994666666666</v>
      </c>
      <c r="O13" s="86">
        <f>N13</f>
        <v>490.15994666666666</v>
      </c>
      <c r="P13" s="87">
        <f>N13</f>
        <v>490.15994666666666</v>
      </c>
      <c r="Q13" s="88"/>
    </row>
    <row r="14" spans="1:21" x14ac:dyDescent="0.25">
      <c r="A14" s="1">
        <f t="shared" ca="1" si="0"/>
        <v>14</v>
      </c>
      <c r="C14" s="89" t="s">
        <v>30</v>
      </c>
      <c r="D14" s="90" t="s">
        <v>31</v>
      </c>
      <c r="E14" s="91"/>
      <c r="F14" s="91"/>
      <c r="G14" s="91"/>
      <c r="H14" s="91"/>
      <c r="I14" s="91"/>
      <c r="J14" s="91"/>
      <c r="K14" s="91"/>
      <c r="L14" s="91"/>
      <c r="M14" s="26"/>
      <c r="N14" s="92">
        <f>N13</f>
        <v>490.15994666666666</v>
      </c>
      <c r="O14" s="93">
        <f>O12-O13</f>
        <v>542.94005333333325</v>
      </c>
      <c r="P14" s="94">
        <f>P12-P13</f>
        <v>542.94005333333325</v>
      </c>
      <c r="Q14" s="95"/>
    </row>
    <row r="15" spans="1:21" x14ac:dyDescent="0.25">
      <c r="A15" s="1">
        <f t="shared" ca="1" si="0"/>
        <v>15</v>
      </c>
      <c r="C15" s="81" t="s">
        <v>28</v>
      </c>
      <c r="D15" s="96" t="s">
        <v>32</v>
      </c>
      <c r="E15" s="97" t="s">
        <v>33</v>
      </c>
      <c r="F15" s="97"/>
      <c r="G15" s="98"/>
      <c r="H15" s="173">
        <v>0.05</v>
      </c>
      <c r="I15" s="99"/>
      <c r="J15" s="100" t="s">
        <v>34</v>
      </c>
      <c r="K15" s="101">
        <f>L5*P5</f>
        <v>235.27677439999999</v>
      </c>
      <c r="L15" s="98" t="str">
        <f>Curr&amp;"/"&amp;Unit</f>
        <v>євро/га</v>
      </c>
      <c r="M15" s="98"/>
      <c r="N15" s="102">
        <f>H15*K15</f>
        <v>11.763838720000001</v>
      </c>
      <c r="O15" s="103">
        <f>N15</f>
        <v>11.763838720000001</v>
      </c>
      <c r="P15" s="104"/>
      <c r="Q15" s="105"/>
    </row>
    <row r="16" spans="1:21" x14ac:dyDescent="0.25">
      <c r="A16" s="1">
        <f t="shared" ca="1" si="0"/>
        <v>16</v>
      </c>
      <c r="C16" s="106"/>
      <c r="D16" s="82"/>
      <c r="E16" s="97" t="s">
        <v>36</v>
      </c>
      <c r="F16" s="107"/>
      <c r="G16" s="98"/>
      <c r="H16" s="173">
        <v>7.0000000000000007E-2</v>
      </c>
      <c r="I16" s="99"/>
      <c r="J16" s="100" t="s">
        <v>34</v>
      </c>
      <c r="K16" s="108">
        <f>L5*O5</f>
        <v>58.819193599999998</v>
      </c>
      <c r="L16" s="98" t="str">
        <f>Curr&amp;"/"&amp;Unit</f>
        <v>євро/га</v>
      </c>
      <c r="M16" s="98"/>
      <c r="N16" s="102">
        <f>H16*K16</f>
        <v>4.1173435520000004</v>
      </c>
      <c r="O16" s="103">
        <f>N16</f>
        <v>4.1173435520000004</v>
      </c>
      <c r="P16" s="109">
        <f>N16</f>
        <v>4.1173435520000004</v>
      </c>
      <c r="Q16" s="88"/>
    </row>
    <row r="17" spans="1:17" x14ac:dyDescent="0.25">
      <c r="A17" s="1">
        <f t="shared" ca="1" si="0"/>
        <v>17</v>
      </c>
      <c r="C17" s="89" t="s">
        <v>30</v>
      </c>
      <c r="D17" s="90" t="s">
        <v>37</v>
      </c>
      <c r="E17" s="91"/>
      <c r="F17" s="91"/>
      <c r="G17" s="110"/>
      <c r="H17" s="110"/>
      <c r="I17" s="110"/>
      <c r="J17" s="111"/>
      <c r="K17" s="110"/>
      <c r="L17" s="110"/>
      <c r="M17" s="112"/>
      <c r="N17" s="92">
        <f>SUM(N14:N16)</f>
        <v>506.0411289386667</v>
      </c>
      <c r="O17" s="93">
        <f>O14-O15-O16</f>
        <v>527.05887106133332</v>
      </c>
      <c r="P17" s="94">
        <f>P12-P13-P15-P16</f>
        <v>538.82270978133329</v>
      </c>
      <c r="Q17" s="95"/>
    </row>
    <row r="18" spans="1:17" x14ac:dyDescent="0.25">
      <c r="A18" s="1">
        <f t="shared" ca="1" si="0"/>
        <v>18</v>
      </c>
      <c r="C18" s="81" t="s">
        <v>28</v>
      </c>
      <c r="D18" s="113" t="s">
        <v>38</v>
      </c>
      <c r="E18" s="82" t="s">
        <v>39</v>
      </c>
      <c r="F18" s="114"/>
      <c r="G18" s="115"/>
      <c r="H18" s="174">
        <v>10</v>
      </c>
      <c r="I18" s="116" t="str">
        <f>Curr&amp;"/люд.-год.."</f>
        <v>євро/люд.-год..</v>
      </c>
      <c r="J18" s="117" t="s">
        <v>34</v>
      </c>
      <c r="K18" s="118">
        <f>L3*P3</f>
        <v>9.0000000000000018</v>
      </c>
      <c r="L18" s="115" t="str">
        <f>"л-год."&amp;"/"&amp;Unit</f>
        <v>л-год./га</v>
      </c>
      <c r="M18" s="115"/>
      <c r="N18" s="85">
        <f>H18*K18</f>
        <v>90.000000000000014</v>
      </c>
      <c r="O18" s="86">
        <f>N18</f>
        <v>90.000000000000014</v>
      </c>
      <c r="P18" s="119"/>
      <c r="Q18" s="105"/>
    </row>
    <row r="19" spans="1:17" x14ac:dyDescent="0.25">
      <c r="A19" s="1">
        <f t="shared" ca="1" si="0"/>
        <v>19</v>
      </c>
      <c r="C19" s="106"/>
      <c r="D19" s="114"/>
      <c r="E19" s="82" t="s">
        <v>40</v>
      </c>
      <c r="F19" s="107"/>
      <c r="G19" s="98"/>
      <c r="H19" s="175">
        <v>12</v>
      </c>
      <c r="I19" s="120" t="str">
        <f>I18</f>
        <v>євро/люд.-год..</v>
      </c>
      <c r="J19" s="121" t="s">
        <v>34</v>
      </c>
      <c r="K19" s="122">
        <f>L3*O3</f>
        <v>0</v>
      </c>
      <c r="L19" s="98" t="str">
        <f>L18</f>
        <v>л-год./га</v>
      </c>
      <c r="M19" s="98"/>
      <c r="N19" s="123">
        <f>H19*K19</f>
        <v>0</v>
      </c>
      <c r="O19" s="124">
        <f>N19</f>
        <v>0</v>
      </c>
      <c r="P19" s="125">
        <f>N19</f>
        <v>0</v>
      </c>
      <c r="Q19" s="126"/>
    </row>
    <row r="20" spans="1:17" x14ac:dyDescent="0.25">
      <c r="A20" s="1">
        <f t="shared" ca="1" si="0"/>
        <v>20</v>
      </c>
      <c r="C20" s="89" t="s">
        <v>30</v>
      </c>
      <c r="D20" s="90" t="s">
        <v>41</v>
      </c>
      <c r="E20" s="91"/>
      <c r="F20" s="91"/>
      <c r="G20" s="110"/>
      <c r="H20" s="110"/>
      <c r="I20" s="110"/>
      <c r="J20" s="111"/>
      <c r="K20" s="110"/>
      <c r="L20" s="110"/>
      <c r="M20" s="112"/>
      <c r="N20" s="92">
        <f>SUM(N17:N19)</f>
        <v>596.0411289386667</v>
      </c>
      <c r="O20" s="93">
        <f>O17-O18-O19</f>
        <v>437.05887106133332</v>
      </c>
      <c r="P20" s="94">
        <f>P17-P18-P19</f>
        <v>538.82270978133329</v>
      </c>
      <c r="Q20" s="95"/>
    </row>
    <row r="21" spans="1:17" x14ac:dyDescent="0.25">
      <c r="A21" s="1">
        <f t="shared" ca="1" si="0"/>
        <v>21</v>
      </c>
      <c r="C21" s="81" t="s">
        <v>28</v>
      </c>
      <c r="D21" s="113" t="s">
        <v>42</v>
      </c>
      <c r="E21" s="83" t="s">
        <v>43</v>
      </c>
      <c r="F21" s="83"/>
      <c r="G21" s="115"/>
      <c r="H21" s="176">
        <v>225</v>
      </c>
      <c r="I21" s="116" t="str">
        <f>Curr&amp;"/"&amp;Unit</f>
        <v>євро/га</v>
      </c>
      <c r="J21" s="117" t="s">
        <v>34</v>
      </c>
      <c r="K21" s="118">
        <f>L7*P7</f>
        <v>0.6</v>
      </c>
      <c r="L21" s="115" t="s">
        <v>18</v>
      </c>
      <c r="M21" s="115"/>
      <c r="N21" s="85">
        <f>H21*K21</f>
        <v>135</v>
      </c>
      <c r="O21" s="86">
        <f>N21</f>
        <v>135</v>
      </c>
      <c r="P21" s="119"/>
      <c r="Q21" s="105"/>
    </row>
    <row r="22" spans="1:17" x14ac:dyDescent="0.25">
      <c r="A22" s="1">
        <f t="shared" ca="1" si="0"/>
        <v>22</v>
      </c>
      <c r="C22" s="81"/>
      <c r="D22" s="82"/>
      <c r="E22" s="127" t="s">
        <v>44</v>
      </c>
      <c r="F22" s="97"/>
      <c r="G22" s="120"/>
      <c r="H22" s="177">
        <v>250</v>
      </c>
      <c r="I22" s="120" t="str">
        <f>Curr&amp;"/"&amp;Unit</f>
        <v>євро/га</v>
      </c>
      <c r="J22" s="121" t="s">
        <v>34</v>
      </c>
      <c r="K22" s="122">
        <f>L7*O7</f>
        <v>0.4</v>
      </c>
      <c r="L22" s="98" t="s">
        <v>18</v>
      </c>
      <c r="M22" s="98"/>
      <c r="N22" s="102">
        <f>H22*K22</f>
        <v>100</v>
      </c>
      <c r="O22" s="103">
        <f>N22</f>
        <v>100</v>
      </c>
      <c r="P22" s="109">
        <f>N22</f>
        <v>100</v>
      </c>
      <c r="Q22" s="88"/>
    </row>
    <row r="23" spans="1:17" x14ac:dyDescent="0.25">
      <c r="A23" s="1">
        <f t="shared" ca="1" si="0"/>
        <v>23</v>
      </c>
      <c r="C23" s="106" t="s">
        <v>28</v>
      </c>
      <c r="D23" s="127" t="s">
        <v>45</v>
      </c>
      <c r="E23" s="97"/>
      <c r="F23" s="97"/>
      <c r="G23" s="98"/>
      <c r="H23" s="177"/>
      <c r="I23" s="120" t="str">
        <f>Curr&amp;"/"&amp;Unit</f>
        <v>євро/га</v>
      </c>
      <c r="J23" s="121"/>
      <c r="K23" s="120"/>
      <c r="L23" s="120"/>
      <c r="M23" s="120"/>
      <c r="N23" s="102">
        <f>$H$23</f>
        <v>0</v>
      </c>
      <c r="O23" s="103">
        <f>N23</f>
        <v>0</v>
      </c>
      <c r="P23" s="128"/>
      <c r="Q23" s="129"/>
    </row>
    <row r="24" spans="1:17" x14ac:dyDescent="0.25">
      <c r="A24" s="1">
        <f t="shared" ca="1" si="0"/>
        <v>24</v>
      </c>
      <c r="C24" s="89" t="s">
        <v>30</v>
      </c>
      <c r="D24" s="90" t="s">
        <v>46</v>
      </c>
      <c r="E24" s="91"/>
      <c r="F24" s="91"/>
      <c r="G24" s="110"/>
      <c r="H24" s="110"/>
      <c r="I24" s="110"/>
      <c r="J24" s="110"/>
      <c r="K24" s="130"/>
      <c r="L24" s="130"/>
      <c r="M24" s="130"/>
      <c r="N24" s="92">
        <f>SUM(N20:N23)</f>
        <v>831.0411289386667</v>
      </c>
      <c r="O24" s="93">
        <f>O20-O21-O22-O23</f>
        <v>202.05887106133332</v>
      </c>
      <c r="P24" s="94">
        <f>P20-P21-P22-P23</f>
        <v>438.82270978133329</v>
      </c>
      <c r="Q24" s="95"/>
    </row>
    <row r="25" spans="1:17" x14ac:dyDescent="0.25">
      <c r="A25" s="1">
        <f t="shared" ca="1" si="0"/>
        <v>25</v>
      </c>
      <c r="C25" s="81"/>
      <c r="D25" s="131" t="s">
        <v>47</v>
      </c>
      <c r="K25" s="132"/>
      <c r="L25" s="132"/>
      <c r="M25" s="132"/>
      <c r="N25" s="133">
        <f>O25</f>
        <v>0</v>
      </c>
      <c r="O25" s="134"/>
      <c r="P25" s="135"/>
      <c r="Q25" s="88"/>
    </row>
    <row r="26" spans="1:17" x14ac:dyDescent="0.25">
      <c r="A26" s="1">
        <f t="shared" ca="1" si="0"/>
        <v>26</v>
      </c>
      <c r="C26" s="81" t="s">
        <v>28</v>
      </c>
      <c r="D26" s="113" t="s">
        <v>48</v>
      </c>
      <c r="E26" s="136" t="s">
        <v>49</v>
      </c>
      <c r="F26" s="137">
        <f>[1]Механізація!Y35*2</f>
        <v>1047.3319814814815</v>
      </c>
      <c r="G26" s="138" t="str">
        <f>Curr&amp;"/"&amp;Unit</f>
        <v>євро/га</v>
      </c>
      <c r="H26" s="139" t="s">
        <v>50</v>
      </c>
      <c r="I26" s="140">
        <f>[1]Механізація!Q35/[1]Прибуток!F26</f>
        <v>8.8909536395716748E-2</v>
      </c>
      <c r="J26" s="140"/>
      <c r="K26" s="139" t="s">
        <v>51</v>
      </c>
      <c r="L26" s="140">
        <f>[1]Механізація!R35/[1]Прибуток!F26</f>
        <v>2.5711522684439421E-3</v>
      </c>
      <c r="M26" s="140"/>
      <c r="N26" s="85">
        <f>$F$26*($I$26+$L$26)</f>
        <v>95.810650925925927</v>
      </c>
      <c r="O26" s="86">
        <f t="shared" ref="O26:O33" si="1">N26</f>
        <v>95.810650925925927</v>
      </c>
      <c r="P26" s="87">
        <f>N26</f>
        <v>95.810650925925927</v>
      </c>
      <c r="Q26" s="88"/>
    </row>
    <row r="27" spans="1:17" x14ac:dyDescent="0.25">
      <c r="A27" s="1">
        <f t="shared" ca="1" si="0"/>
        <v>27</v>
      </c>
      <c r="C27" s="81" t="s">
        <v>28</v>
      </c>
      <c r="D27" s="113" t="s">
        <v>52</v>
      </c>
      <c r="E27" s="136" t="s">
        <v>49</v>
      </c>
      <c r="F27" s="178">
        <v>518.4</v>
      </c>
      <c r="G27" s="138" t="str">
        <f>Curr&amp;"/"&amp;Unit</f>
        <v>євро/га</v>
      </c>
      <c r="H27" s="139" t="str">
        <f>H26</f>
        <v>Аморт</v>
      </c>
      <c r="I27" s="179">
        <v>0.04</v>
      </c>
      <c r="J27" s="141"/>
      <c r="K27" s="139" t="str">
        <f>K26</f>
        <v>Інші</v>
      </c>
      <c r="L27" s="179">
        <v>0.01</v>
      </c>
      <c r="M27" s="140"/>
      <c r="N27" s="85">
        <f>$F$27*($I$27+$L$27)</f>
        <v>25.92</v>
      </c>
      <c r="O27" s="86">
        <f t="shared" si="1"/>
        <v>25.92</v>
      </c>
      <c r="P27" s="87">
        <f>N27</f>
        <v>25.92</v>
      </c>
      <c r="Q27" s="88"/>
    </row>
    <row r="28" spans="1:17" x14ac:dyDescent="0.25">
      <c r="A28" s="1">
        <f t="shared" ca="1" si="0"/>
        <v>28</v>
      </c>
      <c r="C28" s="81" t="s">
        <v>28</v>
      </c>
      <c r="D28" s="96" t="s">
        <v>53</v>
      </c>
      <c r="E28" s="97" t="s">
        <v>33</v>
      </c>
      <c r="F28" s="97"/>
      <c r="G28" s="97"/>
      <c r="H28" s="142">
        <f>H15</f>
        <v>0.05</v>
      </c>
      <c r="I28" s="97"/>
      <c r="J28" s="100" t="s">
        <v>34</v>
      </c>
      <c r="K28" s="101">
        <f>L6*P6</f>
        <v>548.00619351851844</v>
      </c>
      <c r="L28" s="98" t="str">
        <f>Curr&amp;"/"&amp;Unit</f>
        <v>євро/га</v>
      </c>
      <c r="M28" s="98"/>
      <c r="N28" s="102">
        <f>H28*K28</f>
        <v>27.400309675925925</v>
      </c>
      <c r="O28" s="103">
        <f t="shared" si="1"/>
        <v>27.400309675925925</v>
      </c>
      <c r="P28" s="128" t="s">
        <v>35</v>
      </c>
      <c r="Q28" s="129"/>
    </row>
    <row r="29" spans="1:17" x14ac:dyDescent="0.25">
      <c r="A29" s="1">
        <f t="shared" ca="1" si="0"/>
        <v>29</v>
      </c>
      <c r="C29" s="106"/>
      <c r="D29" s="82"/>
      <c r="E29" s="97" t="s">
        <v>36</v>
      </c>
      <c r="F29" s="97"/>
      <c r="G29" s="97"/>
      <c r="H29" s="142">
        <f>H16</f>
        <v>7.0000000000000007E-2</v>
      </c>
      <c r="I29" s="97"/>
      <c r="J29" s="100" t="s">
        <v>34</v>
      </c>
      <c r="K29" s="108">
        <f>L6*O6</f>
        <v>234.8597972222222</v>
      </c>
      <c r="L29" s="98" t="str">
        <f>Curr&amp;"/"&amp;Unit</f>
        <v>євро/га</v>
      </c>
      <c r="M29" s="98"/>
      <c r="N29" s="102">
        <f>H29*K29</f>
        <v>16.440185805555554</v>
      </c>
      <c r="O29" s="103">
        <f t="shared" si="1"/>
        <v>16.440185805555554</v>
      </c>
      <c r="P29" s="109">
        <f>N29</f>
        <v>16.440185805555554</v>
      </c>
      <c r="Q29" s="88"/>
    </row>
    <row r="30" spans="1:17" x14ac:dyDescent="0.25">
      <c r="A30" s="1">
        <f t="shared" ca="1" si="0"/>
        <v>30</v>
      </c>
      <c r="C30" s="143" t="s">
        <v>28</v>
      </c>
      <c r="D30" s="96" t="s">
        <v>54</v>
      </c>
      <c r="E30" s="82" t="s">
        <v>55</v>
      </c>
      <c r="F30" s="97"/>
      <c r="G30" s="97"/>
      <c r="H30" s="180">
        <f>H18</f>
        <v>10</v>
      </c>
      <c r="I30" s="116" t="str">
        <f>Curr&amp;"/люд.-год.."</f>
        <v>євро/люд.-год..</v>
      </c>
      <c r="J30" s="144" t="s">
        <v>34</v>
      </c>
      <c r="K30" s="145">
        <f>L4*P4</f>
        <v>2.0999999999999996</v>
      </c>
      <c r="L30" s="115" t="str">
        <f>"л-год."&amp;"/"&amp;Unit</f>
        <v>л-год./га</v>
      </c>
      <c r="M30" s="97"/>
      <c r="N30" s="102">
        <f>H30*K30</f>
        <v>20.999999999999996</v>
      </c>
      <c r="O30" s="103">
        <f t="shared" si="1"/>
        <v>20.999999999999996</v>
      </c>
      <c r="P30" s="128" t="s">
        <v>35</v>
      </c>
      <c r="Q30" s="129"/>
    </row>
    <row r="31" spans="1:17" x14ac:dyDescent="0.25">
      <c r="A31" s="1">
        <f t="shared" ca="1" si="0"/>
        <v>31</v>
      </c>
      <c r="C31" s="106"/>
      <c r="D31" s="115"/>
      <c r="E31" s="82" t="s">
        <v>56</v>
      </c>
      <c r="F31" s="97"/>
      <c r="G31" s="97"/>
      <c r="H31" s="181">
        <f>H19</f>
        <v>12</v>
      </c>
      <c r="I31" s="120" t="str">
        <f>I30</f>
        <v>євро/люд.-год..</v>
      </c>
      <c r="J31" s="121" t="s">
        <v>34</v>
      </c>
      <c r="K31" s="145">
        <f>L4*O4</f>
        <v>0.89999999999999991</v>
      </c>
      <c r="L31" s="98" t="str">
        <f>L30</f>
        <v>л-год./га</v>
      </c>
      <c r="M31" s="97"/>
      <c r="N31" s="123">
        <f>H31*K31</f>
        <v>10.799999999999999</v>
      </c>
      <c r="O31" s="124">
        <f t="shared" si="1"/>
        <v>10.799999999999999</v>
      </c>
      <c r="P31" s="128">
        <f>N31</f>
        <v>10.799999999999999</v>
      </c>
      <c r="Q31" s="129"/>
    </row>
    <row r="32" spans="1:17" x14ac:dyDescent="0.25">
      <c r="A32" s="1">
        <f t="shared" ca="1" si="0"/>
        <v>32</v>
      </c>
      <c r="C32" s="106" t="s">
        <v>28</v>
      </c>
      <c r="D32" s="82" t="s">
        <v>57</v>
      </c>
      <c r="E32" s="83"/>
      <c r="F32" s="83"/>
      <c r="G32" s="83"/>
      <c r="H32" s="83"/>
      <c r="I32" s="182">
        <v>23</v>
      </c>
      <c r="J32" s="114" t="str">
        <f>Curr&amp;"/"&amp;Unit</f>
        <v>євро/га</v>
      </c>
      <c r="K32" s="83"/>
      <c r="L32" s="83"/>
      <c r="M32" s="83"/>
      <c r="N32" s="85">
        <f>I32</f>
        <v>23</v>
      </c>
      <c r="O32" s="86">
        <f t="shared" si="1"/>
        <v>23</v>
      </c>
      <c r="P32" s="87">
        <f>N32</f>
        <v>23</v>
      </c>
      <c r="Q32" s="88"/>
    </row>
    <row r="33" spans="1:17" x14ac:dyDescent="0.25">
      <c r="A33" s="1">
        <f t="shared" ca="1" si="0"/>
        <v>33</v>
      </c>
      <c r="C33" s="146" t="s">
        <v>28</v>
      </c>
      <c r="D33" s="147" t="s">
        <v>58</v>
      </c>
      <c r="E33" s="26"/>
      <c r="F33" s="26"/>
      <c r="G33" s="26"/>
      <c r="H33" s="26"/>
      <c r="I33" s="183">
        <v>15</v>
      </c>
      <c r="J33" s="148" t="str">
        <f>Curr&amp;"/"&amp;Unit</f>
        <v>євро/га</v>
      </c>
      <c r="K33" s="26"/>
      <c r="L33" s="26"/>
      <c r="M33" s="26"/>
      <c r="N33" s="149">
        <f>I33</f>
        <v>15</v>
      </c>
      <c r="O33" s="150">
        <f t="shared" si="1"/>
        <v>15</v>
      </c>
      <c r="P33" s="151">
        <f>N33</f>
        <v>15</v>
      </c>
      <c r="Q33" s="88"/>
    </row>
    <row r="34" spans="1:17" ht="16.5" thickBot="1" x14ac:dyDescent="0.3">
      <c r="A34" s="1">
        <f t="shared" ca="1" si="0"/>
        <v>34</v>
      </c>
      <c r="C34" s="152" t="s">
        <v>30</v>
      </c>
      <c r="D34" s="153" t="s">
        <v>59</v>
      </c>
      <c r="E34" s="154"/>
      <c r="F34" s="154"/>
      <c r="G34" s="154"/>
      <c r="H34" s="155"/>
      <c r="I34" s="155"/>
      <c r="J34" s="155"/>
      <c r="K34" s="156"/>
      <c r="L34" s="155"/>
      <c r="M34" s="155"/>
      <c r="N34" s="157">
        <f>SUM(N24:N33)</f>
        <v>1066.412275346074</v>
      </c>
      <c r="O34" s="158">
        <f>O24-SUM(O25:O33)</f>
        <v>-33.312275346074102</v>
      </c>
      <c r="P34" s="159">
        <f>P24-SUM(P25:P33)</f>
        <v>251.8518730498518</v>
      </c>
      <c r="Q34" s="95"/>
    </row>
    <row r="35" spans="1:17" x14ac:dyDescent="0.25">
      <c r="A35" s="160"/>
      <c r="C35" s="161" t="s">
        <v>60</v>
      </c>
    </row>
    <row r="36" spans="1:17" x14ac:dyDescent="0.25">
      <c r="A36" s="161"/>
      <c r="D36" s="161"/>
      <c r="N36" s="12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ProdUnit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Rechenzentrum</cp:lastModifiedBy>
  <dcterms:created xsi:type="dcterms:W3CDTF">2020-04-02T10:55:46Z</dcterms:created>
  <dcterms:modified xsi:type="dcterms:W3CDTF">2020-04-30T18:59:12Z</dcterms:modified>
</cp:coreProperties>
</file>